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of May'16" sheetId="1" r:id="rId1"/>
  </sheets>
  <definedNames>
    <definedName name="_xlnm.Print_Area" localSheetId="0">'Cash Flow of May''16'!$A$1:$R$55</definedName>
  </definedNames>
  <calcPr fullCalcOnLoad="1"/>
</workbook>
</file>

<file path=xl/sharedStrings.xml><?xml version="1.0" encoding="utf-8"?>
<sst xmlns="http://schemas.openxmlformats.org/spreadsheetml/2006/main" count="83" uniqueCount="79">
  <si>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</si>
  <si>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</si>
  <si>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</si>
  <si>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</si>
  <si>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</si>
  <si>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</si>
  <si>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</si>
  <si>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</si>
  <si>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</si>
  <si>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</si>
  <si>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</si>
  <si>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</si>
  <si>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</si>
  <si>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</si>
  <si>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</si>
  <si>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</si>
  <si>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</si>
  <si>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</si>
  <si>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</si>
  <si>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</si>
  <si>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</si>
  <si>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</si>
  <si>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</si>
  <si>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</si>
  <si>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</si>
  <si>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</si>
  <si>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</si>
  <si>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</si>
  <si>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</si>
  <si>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</si>
  <si>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</si>
  <si>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</si>
  <si>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</si>
  <si>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</si>
  <si>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</si>
  <si>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</si>
  <si>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</si>
  <si>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</si>
  <si>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</si>
  <si>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</si>
  <si>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</si>
  <si>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</si>
  <si>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</si>
  <si>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</si>
  <si>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</si>
  <si>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</si>
  <si>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</si>
  <si>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</si>
  <si>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</si>
  <si>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</si>
  <si>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</si>
  <si>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</si>
  <si>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</si>
  <si>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</si>
  <si>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</si>
  <si>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</si>
  <si>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</si>
  <si>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</si>
  <si>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</si>
  <si>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</si>
  <si>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</si>
  <si>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</si>
  <si>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</si>
  <si>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</si>
  <si>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</si>
  <si>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</si>
  <si>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</si>
  <si>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</si>
  <si>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</si>
  <si>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 xml:space="preserve">UPTO
31.03.2016 (Provisional) </t>
  </si>
  <si>
    <t>B.E.
2016-17</t>
  </si>
  <si>
    <t>DURING 2016-17</t>
  </si>
  <si>
    <t>FINANCIAL PROGRESS REPORT CUM CASH FLOW STATEMENT, MAY 31.05.2016 (PROVISIONAL)</t>
  </si>
  <si>
    <t>May' 2016</t>
  </si>
  <si>
    <t>AS  ON  31.05.2016</t>
  </si>
  <si>
    <t>During May 2016</t>
  </si>
  <si>
    <t>Upto May 31.05.2016 (12+13+14 )</t>
  </si>
  <si>
    <t>31.05.2016</t>
  </si>
  <si>
    <t>Upto April 2016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</si>
</sst>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3" xfId="0" applyNumberFormat="1" applyFont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4" fillId="0" borderId="17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1" fillId="0" borderId="18" xfId="0" applyNumberFormat="1" applyFont="1" applyFill="1" applyBorder="1" applyAlignment="1">
      <alignment horizontal="right" vertical="center"/>
    </xf>
    <xf numFmtId="191" fontId="3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6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191" fontId="4" fillId="0" borderId="14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91" fontId="4" fillId="0" borderId="14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4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6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191" fontId="5" fillId="0" borderId="18" xfId="0" applyNumberFormat="1" applyFont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1" fillId="0" borderId="14" xfId="0" applyNumberFormat="1" applyFont="1" applyBorder="1" applyAlignment="1">
      <alignment horizontal="right" vertical="center" wrapText="1"/>
    </xf>
    <xf numFmtId="191" fontId="1" fillId="0" borderId="16" xfId="0" applyNumberFormat="1" applyFont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 wrapText="1"/>
    </xf>
    <xf numFmtId="191" fontId="4" fillId="0" borderId="14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6" xfId="0" applyNumberFormat="1" applyFont="1" applyBorder="1" applyAlignment="1">
      <alignment horizontal="right" vertical="center" wrapText="1"/>
    </xf>
    <xf numFmtId="191" fontId="1" fillId="0" borderId="10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7" xfId="0" applyNumberFormat="1" applyFont="1" applyBorder="1" applyAlignment="1">
      <alignment horizontal="right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6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91" fontId="1" fillId="0" borderId="10" xfId="0" applyNumberFormat="1" applyFont="1" applyBorder="1" applyAlignment="1">
      <alignment horizontal="right" vertical="center" wrapText="1"/>
    </xf>
    <xf numFmtId="191" fontId="4" fillId="0" borderId="18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6" xfId="0" applyNumberFormat="1" applyFont="1" applyBorder="1" applyAlignment="1">
      <alignment horizontal="right" vertical="center"/>
    </xf>
    <xf numFmtId="191" fontId="4" fillId="0" borderId="4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3162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2304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2019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2304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2209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161925</xdr:rowOff>
    </xdr:from>
    <xdr:to>
      <xdr:col>16</xdr:col>
      <xdr:colOff>104775</xdr:colOff>
      <xdr:row>31</xdr:row>
      <xdr:rowOff>276225</xdr:rowOff>
    </xdr:to>
    <xdr:sp>
      <xdr:nvSpPr>
        <xdr:cNvPr id="31" name="AutoShape 1341"/>
        <xdr:cNvSpPr>
          <a:spLocks/>
        </xdr:cNvSpPr>
      </xdr:nvSpPr>
      <xdr:spPr>
        <a:xfrm>
          <a:off x="15220950" y="72390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2876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2114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2304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2685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2209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48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9" name="AutoShape 1361"/>
        <xdr:cNvSpPr>
          <a:spLocks/>
        </xdr:cNvSpPr>
      </xdr:nvSpPr>
      <xdr:spPr>
        <a:xfrm>
          <a:off x="5438775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0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H40">
      <selection activeCell="O13" sqref="O13"/>
    </sheetView>
  </sheetViews>
  <sheetFormatPr defaultColWidth="8.8515625" defaultRowHeight="12.75"/>
  <cols>
    <col min="1" max="1" width="4.7109375" style="5" customWidth="1"/>
    <col min="2" max="2" width="34.140625" style="5" customWidth="1"/>
    <col min="3" max="3" width="13.00390625" style="5" customWidth="1"/>
    <col min="4" max="4" width="14.28125" style="5" customWidth="1"/>
    <col min="5" max="5" width="15.140625" style="5" customWidth="1"/>
    <col min="6" max="6" width="14.00390625" style="5" customWidth="1"/>
    <col min="7" max="7" width="15.28125" style="5" customWidth="1"/>
    <col min="8" max="8" width="12.8515625" style="5" customWidth="1"/>
    <col min="9" max="9" width="13.8515625" style="5" customWidth="1"/>
    <col min="10" max="10" width="12.8515625" style="5" customWidth="1"/>
    <col min="11" max="11" width="12.57421875" style="5" customWidth="1"/>
    <col min="12" max="12" width="14.421875" style="5" customWidth="1"/>
    <col min="13" max="13" width="12.8515625" style="5" customWidth="1"/>
    <col min="14" max="14" width="12.421875" style="5" customWidth="1"/>
    <col min="15" max="15" width="12.8515625" style="5" customWidth="1"/>
    <col min="16" max="16" width="12.57421875" style="5" customWidth="1"/>
    <col min="17" max="17" width="11.8515625" style="5" customWidth="1"/>
    <col min="18" max="18" width="12.57421875" style="5" customWidth="1"/>
    <col min="19" max="19" width="13.8515625" style="5" customWidth="1"/>
    <col min="20" max="20" width="16.140625" style="5" customWidth="1"/>
    <col min="21" max="21" width="14.8515625" style="5" customWidth="1"/>
    <col min="22" max="23" width="8.8515625" style="5" customWidth="1"/>
    <col min="24" max="24" width="16.28125" style="5" customWidth="1"/>
    <col min="25" max="25" width="19.140625" style="5" customWidth="1"/>
    <col min="26" max="16384" width="8.8515625" style="5" customWidth="1"/>
  </cols>
  <sheetData>
    <row r="1" spans="1:18" ht="18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6.5" thickBot="1">
      <c r="A3" s="4"/>
      <c r="B3" s="2"/>
      <c r="C3" s="2"/>
      <c r="D3" s="2"/>
      <c r="E3" s="2"/>
      <c r="F3" s="2"/>
      <c r="G3" s="2"/>
      <c r="H3" s="2"/>
      <c r="I3" s="2"/>
      <c r="J3" s="2"/>
      <c r="K3" s="2" t="s">
        <v>14</v>
      </c>
      <c r="L3" s="2"/>
      <c r="M3" s="2"/>
      <c r="N3" s="2"/>
      <c r="O3" s="2"/>
      <c r="P3" s="120" t="s">
        <v>41</v>
      </c>
      <c r="Q3" s="120"/>
      <c r="R3" s="120"/>
    </row>
    <row r="4" spans="1:18" ht="12.75" customHeight="1">
      <c r="A4" s="121" t="s">
        <v>10</v>
      </c>
      <c r="B4" s="124" t="s">
        <v>23</v>
      </c>
      <c r="C4" s="125" t="s">
        <v>34</v>
      </c>
      <c r="D4" s="125" t="s">
        <v>70</v>
      </c>
      <c r="E4" s="141" t="s">
        <v>6</v>
      </c>
      <c r="F4" s="141"/>
      <c r="G4" s="141"/>
      <c r="H4" s="142"/>
      <c r="I4" s="142"/>
      <c r="J4" s="142"/>
      <c r="K4" s="142" t="s">
        <v>5</v>
      </c>
      <c r="L4" s="142"/>
      <c r="M4" s="142"/>
      <c r="N4" s="142"/>
      <c r="O4" s="142"/>
      <c r="P4" s="142"/>
      <c r="Q4" s="125" t="s">
        <v>43</v>
      </c>
      <c r="R4" s="158" t="s">
        <v>45</v>
      </c>
    </row>
    <row r="5" spans="1:18" ht="12.75">
      <c r="A5" s="122"/>
      <c r="B5" s="88"/>
      <c r="C5" s="87"/>
      <c r="D5" s="126"/>
      <c r="E5" s="134" t="s">
        <v>67</v>
      </c>
      <c r="F5" s="135"/>
      <c r="G5" s="18" t="s">
        <v>68</v>
      </c>
      <c r="H5" s="134" t="s">
        <v>74</v>
      </c>
      <c r="I5" s="138"/>
      <c r="J5" s="135"/>
      <c r="K5" s="143"/>
      <c r="L5" s="143"/>
      <c r="M5" s="143"/>
      <c r="N5" s="143"/>
      <c r="O5" s="143"/>
      <c r="P5" s="144"/>
      <c r="Q5" s="87"/>
      <c r="R5" s="159"/>
    </row>
    <row r="6" spans="1:18" ht="12.75">
      <c r="A6" s="123"/>
      <c r="B6" s="89"/>
      <c r="C6" s="87"/>
      <c r="D6" s="126"/>
      <c r="E6" s="136"/>
      <c r="F6" s="137"/>
      <c r="G6" s="40" t="s">
        <v>73</v>
      </c>
      <c r="H6" s="136"/>
      <c r="I6" s="110"/>
      <c r="J6" s="137"/>
      <c r="K6" s="145"/>
      <c r="L6" s="145"/>
      <c r="M6" s="145"/>
      <c r="N6" s="145"/>
      <c r="O6" s="145"/>
      <c r="P6" s="146"/>
      <c r="Q6" s="87"/>
      <c r="R6" s="159"/>
    </row>
    <row r="7" spans="1:18" ht="12.75" customHeight="1">
      <c r="A7" s="123"/>
      <c r="B7" s="89"/>
      <c r="C7" s="87"/>
      <c r="D7" s="126"/>
      <c r="E7" s="18" t="s">
        <v>4</v>
      </c>
      <c r="F7" s="50" t="s">
        <v>0</v>
      </c>
      <c r="G7" s="71" t="s">
        <v>37</v>
      </c>
      <c r="H7" s="41" t="s">
        <v>4</v>
      </c>
      <c r="I7" s="41" t="s">
        <v>0</v>
      </c>
      <c r="J7" s="130" t="s">
        <v>40</v>
      </c>
      <c r="K7" s="89" t="s">
        <v>69</v>
      </c>
      <c r="L7" s="131" t="s">
        <v>71</v>
      </c>
      <c r="M7" s="132"/>
      <c r="N7" s="132"/>
      <c r="O7" s="133"/>
      <c r="P7" s="18" t="s">
        <v>2</v>
      </c>
      <c r="Q7" s="128"/>
      <c r="R7" s="159"/>
    </row>
    <row r="8" spans="1:18" ht="18" customHeight="1">
      <c r="A8" s="123"/>
      <c r="B8" s="89"/>
      <c r="C8" s="87"/>
      <c r="D8" s="126"/>
      <c r="E8" s="87" t="s">
        <v>36</v>
      </c>
      <c r="F8" s="51" t="s">
        <v>46</v>
      </c>
      <c r="G8" s="40" t="s">
        <v>51</v>
      </c>
      <c r="H8" s="128" t="s">
        <v>36</v>
      </c>
      <c r="I8" s="42" t="s">
        <v>46</v>
      </c>
      <c r="J8" s="139"/>
      <c r="K8" s="89"/>
      <c r="L8" s="130" t="s">
        <v>78</v>
      </c>
      <c r="M8" s="87" t="s">
        <v>75</v>
      </c>
      <c r="N8" s="87" t="s">
        <v>48</v>
      </c>
      <c r="O8" s="87" t="s">
        <v>76</v>
      </c>
      <c r="P8" s="40" t="s">
        <v>3</v>
      </c>
      <c r="Q8" s="128"/>
      <c r="R8" s="159"/>
    </row>
    <row r="9" spans="1:18" ht="17.25" customHeight="1">
      <c r="A9" s="123"/>
      <c r="B9" s="89"/>
      <c r="C9" s="87"/>
      <c r="D9" s="126"/>
      <c r="E9" s="87"/>
      <c r="F9" s="51" t="s">
        <v>18</v>
      </c>
      <c r="G9" s="40" t="s">
        <v>38</v>
      </c>
      <c r="H9" s="128"/>
      <c r="I9" s="1" t="s">
        <v>1</v>
      </c>
      <c r="J9" s="140"/>
      <c r="K9" s="89"/>
      <c r="L9" s="87"/>
      <c r="M9" s="87"/>
      <c r="N9" s="87"/>
      <c r="O9" s="87"/>
      <c r="P9" s="40" t="s">
        <v>77</v>
      </c>
      <c r="Q9" s="128"/>
      <c r="R9" s="159"/>
    </row>
    <row r="10" spans="1:18" ht="12.75">
      <c r="A10" s="123"/>
      <c r="B10" s="89"/>
      <c r="C10" s="88"/>
      <c r="D10" s="127"/>
      <c r="E10" s="88"/>
      <c r="F10" s="52" t="s">
        <v>19</v>
      </c>
      <c r="G10" s="23" t="s">
        <v>39</v>
      </c>
      <c r="H10" s="129"/>
      <c r="I10" s="23" t="s">
        <v>52</v>
      </c>
      <c r="J10" s="20" t="s">
        <v>47</v>
      </c>
      <c r="K10" s="89"/>
      <c r="L10" s="88"/>
      <c r="M10" s="88"/>
      <c r="N10" s="88"/>
      <c r="O10" s="88"/>
      <c r="P10" s="23" t="s">
        <v>65</v>
      </c>
      <c r="Q10" s="129"/>
      <c r="R10" s="160"/>
    </row>
    <row r="11" spans="1:18" ht="12.75">
      <c r="A11" s="9">
        <v>1</v>
      </c>
      <c r="B11" s="6">
        <f>A11+1</f>
        <v>2</v>
      </c>
      <c r="C11" s="6">
        <f>B11+1</f>
        <v>3</v>
      </c>
      <c r="D11" s="6">
        <v>4</v>
      </c>
      <c r="E11" s="24">
        <v>5</v>
      </c>
      <c r="F11" s="24">
        <v>6</v>
      </c>
      <c r="G11" s="24">
        <v>7</v>
      </c>
      <c r="H11" s="24">
        <f aca="true" t="shared" si="0" ref="H11:R11">G11+1</f>
        <v>8</v>
      </c>
      <c r="I11" s="24">
        <f t="shared" si="0"/>
        <v>9</v>
      </c>
      <c r="J11" s="6">
        <f t="shared" si="0"/>
        <v>10</v>
      </c>
      <c r="K11" s="6">
        <f t="shared" si="0"/>
        <v>11</v>
      </c>
      <c r="L11" s="6">
        <v>12</v>
      </c>
      <c r="M11" s="6">
        <v>13</v>
      </c>
      <c r="N11" s="6">
        <f t="shared" si="0"/>
        <v>14</v>
      </c>
      <c r="O11" s="6">
        <f t="shared" si="0"/>
        <v>15</v>
      </c>
      <c r="P11" s="6">
        <f t="shared" si="0"/>
        <v>16</v>
      </c>
      <c r="Q11" s="6">
        <f t="shared" si="0"/>
        <v>17</v>
      </c>
      <c r="R11" s="83">
        <f t="shared" si="0"/>
        <v>18</v>
      </c>
    </row>
    <row r="12" spans="1:18" ht="24" customHeight="1">
      <c r="A12" s="14" t="s">
        <v>20</v>
      </c>
      <c r="B12" s="15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25"/>
      <c r="M12" s="25"/>
      <c r="N12" s="7"/>
      <c r="O12" s="7"/>
      <c r="P12" s="7"/>
      <c r="Q12" s="25"/>
      <c r="R12" s="26"/>
    </row>
    <row r="13" spans="1:18" ht="21" customHeight="1">
      <c r="A13" s="68">
        <v>1</v>
      </c>
      <c r="B13" s="22" t="s">
        <v>26</v>
      </c>
      <c r="C13" s="32"/>
      <c r="D13" s="32">
        <v>5646</v>
      </c>
      <c r="E13" s="32"/>
      <c r="F13" s="32"/>
      <c r="G13" s="32"/>
      <c r="H13" s="32"/>
      <c r="I13" s="32"/>
      <c r="J13" s="32"/>
      <c r="K13" s="32">
        <v>5277.58</v>
      </c>
      <c r="L13" s="36"/>
      <c r="M13" s="33"/>
      <c r="N13" s="36"/>
      <c r="O13" s="36">
        <f aca="true" t="shared" si="1" ref="O13:O18">SUM(L13:N13)</f>
        <v>0</v>
      </c>
      <c r="P13" s="53">
        <f>K13+O13</f>
        <v>5277.58</v>
      </c>
      <c r="Q13" s="58">
        <f>P13</f>
        <v>5277.58</v>
      </c>
      <c r="R13" s="55"/>
    </row>
    <row r="14" spans="1:18" ht="21" customHeight="1">
      <c r="A14" s="68">
        <v>2</v>
      </c>
      <c r="B14" s="22" t="s">
        <v>27</v>
      </c>
      <c r="C14" s="32"/>
      <c r="D14" s="32">
        <v>1725</v>
      </c>
      <c r="E14" s="32"/>
      <c r="F14" s="32"/>
      <c r="G14" s="32"/>
      <c r="H14" s="32"/>
      <c r="I14" s="32"/>
      <c r="J14" s="32"/>
      <c r="K14" s="32">
        <v>849.44</v>
      </c>
      <c r="L14" s="36">
        <v>44.71</v>
      </c>
      <c r="M14" s="33"/>
      <c r="N14" s="32"/>
      <c r="O14" s="36">
        <f t="shared" si="1"/>
        <v>44.71</v>
      </c>
      <c r="P14" s="53">
        <f>K14+O14</f>
        <v>894.1500000000001</v>
      </c>
      <c r="Q14" s="58">
        <f>P14</f>
        <v>894.1500000000001</v>
      </c>
      <c r="R14" s="54"/>
    </row>
    <row r="15" spans="1:18" ht="21" customHeight="1">
      <c r="A15" s="68">
        <v>3</v>
      </c>
      <c r="B15" s="22" t="s">
        <v>28</v>
      </c>
      <c r="C15" s="32"/>
      <c r="D15" s="32">
        <v>1811</v>
      </c>
      <c r="E15" s="32"/>
      <c r="F15" s="32"/>
      <c r="G15" s="32"/>
      <c r="H15" s="32"/>
      <c r="I15" s="32"/>
      <c r="J15" s="32"/>
      <c r="K15" s="32">
        <v>482.23</v>
      </c>
      <c r="L15" s="36"/>
      <c r="M15" s="33"/>
      <c r="N15" s="32"/>
      <c r="O15" s="36">
        <f t="shared" si="1"/>
        <v>0</v>
      </c>
      <c r="P15" s="53">
        <f>K15+O15</f>
        <v>482.23</v>
      </c>
      <c r="Q15" s="58">
        <f>P15</f>
        <v>482.23</v>
      </c>
      <c r="R15" s="34"/>
    </row>
    <row r="16" spans="1:18" ht="21.75" customHeight="1">
      <c r="A16" s="68">
        <v>4</v>
      </c>
      <c r="B16" s="13" t="s">
        <v>29</v>
      </c>
      <c r="C16" s="32"/>
      <c r="D16" s="32">
        <v>3571</v>
      </c>
      <c r="E16" s="32"/>
      <c r="F16" s="32"/>
      <c r="G16" s="32"/>
      <c r="H16" s="32"/>
      <c r="I16" s="32"/>
      <c r="J16" s="32"/>
      <c r="K16" s="32">
        <v>11107.96</v>
      </c>
      <c r="L16" s="36"/>
      <c r="M16" s="33"/>
      <c r="N16" s="32"/>
      <c r="O16" s="36">
        <f t="shared" si="1"/>
        <v>0</v>
      </c>
      <c r="P16" s="53">
        <f>K16+O16</f>
        <v>11107.96</v>
      </c>
      <c r="Q16" s="58">
        <f>P16</f>
        <v>11107.96</v>
      </c>
      <c r="R16" s="55"/>
    </row>
    <row r="17" spans="1:18" ht="28.5">
      <c r="A17" s="68">
        <v>5</v>
      </c>
      <c r="B17" s="13" t="s">
        <v>49</v>
      </c>
      <c r="C17" s="32"/>
      <c r="D17" s="32">
        <v>4786</v>
      </c>
      <c r="E17" s="32"/>
      <c r="F17" s="32"/>
      <c r="G17" s="32"/>
      <c r="H17" s="32"/>
      <c r="I17" s="32"/>
      <c r="J17" s="32"/>
      <c r="K17" s="32"/>
      <c r="L17" s="36"/>
      <c r="M17" s="33"/>
      <c r="N17" s="32"/>
      <c r="O17" s="36">
        <f t="shared" si="1"/>
        <v>0</v>
      </c>
      <c r="P17" s="53"/>
      <c r="Q17" s="58"/>
      <c r="R17" s="55"/>
    </row>
    <row r="18" spans="1:18" ht="23.25" customHeight="1">
      <c r="A18" s="68">
        <v>6</v>
      </c>
      <c r="B18" s="13" t="s">
        <v>35</v>
      </c>
      <c r="C18" s="32"/>
      <c r="D18" s="32">
        <v>8118.85</v>
      </c>
      <c r="E18" s="32"/>
      <c r="F18" s="32"/>
      <c r="G18" s="32"/>
      <c r="H18" s="32"/>
      <c r="I18" s="32"/>
      <c r="J18" s="32"/>
      <c r="K18" s="32"/>
      <c r="L18" s="36"/>
      <c r="M18" s="33"/>
      <c r="N18" s="32"/>
      <c r="O18" s="36">
        <f t="shared" si="1"/>
        <v>0</v>
      </c>
      <c r="P18" s="32"/>
      <c r="Q18" s="33"/>
      <c r="R18" s="34"/>
    </row>
    <row r="19" spans="1:18" ht="20.25" customHeight="1">
      <c r="A19" s="69"/>
      <c r="B19" s="70" t="s">
        <v>22</v>
      </c>
      <c r="C19" s="35"/>
      <c r="D19" s="36">
        <f>SUM(D13:D18)</f>
        <v>25657.85</v>
      </c>
      <c r="E19" s="36">
        <f aca="true" t="shared" si="2" ref="E19:R19">SUM(E13:E16)</f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17717.21</v>
      </c>
      <c r="L19" s="36">
        <f>SUM(L13:L16)</f>
        <v>44.71</v>
      </c>
      <c r="M19" s="36">
        <f t="shared" si="2"/>
        <v>0</v>
      </c>
      <c r="N19" s="36">
        <f t="shared" si="2"/>
        <v>0</v>
      </c>
      <c r="O19" s="36">
        <f t="shared" si="2"/>
        <v>44.71</v>
      </c>
      <c r="P19" s="36">
        <f t="shared" si="2"/>
        <v>17761.92</v>
      </c>
      <c r="Q19" s="36">
        <f t="shared" si="2"/>
        <v>17761.92</v>
      </c>
      <c r="R19" s="37">
        <f t="shared" si="2"/>
        <v>0</v>
      </c>
    </row>
    <row r="20" spans="1:18" ht="21" customHeight="1">
      <c r="A20" s="16" t="s">
        <v>21</v>
      </c>
      <c r="B20" s="17" t="s">
        <v>24</v>
      </c>
      <c r="C20" s="38"/>
      <c r="D20" s="38"/>
      <c r="E20" s="27"/>
      <c r="F20" s="29"/>
      <c r="G20" s="29"/>
      <c r="H20" s="29"/>
      <c r="I20" s="29"/>
      <c r="J20" s="27"/>
      <c r="K20" s="27"/>
      <c r="L20" s="27"/>
      <c r="M20" s="28"/>
      <c r="N20" s="27"/>
      <c r="O20" s="27"/>
      <c r="P20" s="27"/>
      <c r="Q20" s="28"/>
      <c r="R20" s="39"/>
    </row>
    <row r="21" spans="1:18" ht="17.25" customHeight="1">
      <c r="A21" s="111">
        <v>1</v>
      </c>
      <c r="B21" s="112" t="s">
        <v>12</v>
      </c>
      <c r="C21" s="94">
        <v>608363</v>
      </c>
      <c r="D21" s="94">
        <v>128006</v>
      </c>
      <c r="E21" s="116">
        <f>58554+16353+2663</f>
        <v>77570</v>
      </c>
      <c r="F21" s="29">
        <v>0</v>
      </c>
      <c r="G21" s="29"/>
      <c r="H21" s="94">
        <f>E21+G21</f>
        <v>77570</v>
      </c>
      <c r="I21" s="29"/>
      <c r="J21" s="101">
        <f>H21+I21+I22</f>
        <v>421433.23</v>
      </c>
      <c r="K21" s="93">
        <v>457479.06</v>
      </c>
      <c r="L21" s="114">
        <v>3537.05</v>
      </c>
      <c r="M21" s="94">
        <v>4719.55</v>
      </c>
      <c r="N21" s="117"/>
      <c r="O21" s="90">
        <f>SUM(L21:N21)</f>
        <v>8256.6</v>
      </c>
      <c r="P21" s="92">
        <f>K21+O21</f>
        <v>465735.66</v>
      </c>
      <c r="Q21" s="92"/>
      <c r="R21" s="115">
        <f>J21+Q21-P21</f>
        <v>-44302.42999999999</v>
      </c>
    </row>
    <row r="22" spans="1:18" ht="17.25" customHeight="1">
      <c r="A22" s="111"/>
      <c r="B22" s="113"/>
      <c r="C22" s="96"/>
      <c r="D22" s="96"/>
      <c r="E22" s="116"/>
      <c r="F22" s="45">
        <f>283863.23+60000</f>
        <v>343863.23</v>
      </c>
      <c r="G22" s="45"/>
      <c r="H22" s="96">
        <f>E22</f>
        <v>0</v>
      </c>
      <c r="I22" s="81">
        <f>F22+G22</f>
        <v>343863.23</v>
      </c>
      <c r="J22" s="103"/>
      <c r="K22" s="93"/>
      <c r="L22" s="114"/>
      <c r="M22" s="96"/>
      <c r="N22" s="118"/>
      <c r="O22" s="91"/>
      <c r="P22" s="92"/>
      <c r="Q22" s="92"/>
      <c r="R22" s="115"/>
    </row>
    <row r="23" spans="1:18" ht="17.25" customHeight="1">
      <c r="A23" s="111">
        <v>2</v>
      </c>
      <c r="B23" s="112" t="s">
        <v>13</v>
      </c>
      <c r="C23" s="94">
        <v>126227</v>
      </c>
      <c r="D23" s="94">
        <v>30084</v>
      </c>
      <c r="E23" s="116">
        <f>10066.25+3051+4103</f>
        <v>17220.25</v>
      </c>
      <c r="F23" s="29">
        <v>30000</v>
      </c>
      <c r="G23" s="29"/>
      <c r="H23" s="94">
        <f>E23</f>
        <v>17220.25</v>
      </c>
      <c r="I23" s="81">
        <f>F23+G23</f>
        <v>30000</v>
      </c>
      <c r="J23" s="101">
        <f>H23+I23+I24</f>
        <v>107678.48999999999</v>
      </c>
      <c r="K23" s="93">
        <v>116087.26</v>
      </c>
      <c r="L23" s="114">
        <v>1005.92</v>
      </c>
      <c r="M23" s="94">
        <v>2105.95</v>
      </c>
      <c r="N23" s="117"/>
      <c r="O23" s="90">
        <f>SUM(L23:N23)</f>
        <v>3111.87</v>
      </c>
      <c r="P23" s="92">
        <f>K23+O23</f>
        <v>119199.12999999999</v>
      </c>
      <c r="Q23" s="92"/>
      <c r="R23" s="115">
        <f>J23+Q23-P23</f>
        <v>-11520.64</v>
      </c>
    </row>
    <row r="24" spans="1:20" ht="17.25" customHeight="1">
      <c r="A24" s="111"/>
      <c r="B24" s="113"/>
      <c r="C24" s="96"/>
      <c r="D24" s="96"/>
      <c r="E24" s="116"/>
      <c r="F24" s="45">
        <f>50260.09+10198.15</f>
        <v>60458.24</v>
      </c>
      <c r="G24" s="45"/>
      <c r="H24" s="96"/>
      <c r="I24" s="46">
        <f>F24+G24</f>
        <v>60458.24</v>
      </c>
      <c r="J24" s="103"/>
      <c r="K24" s="93"/>
      <c r="L24" s="114"/>
      <c r="M24" s="96"/>
      <c r="N24" s="118"/>
      <c r="O24" s="91"/>
      <c r="P24" s="92"/>
      <c r="Q24" s="92"/>
      <c r="R24" s="115"/>
      <c r="S24" s="19"/>
      <c r="T24" s="19"/>
    </row>
    <row r="25" spans="1:21" ht="17.25" customHeight="1">
      <c r="A25" s="111">
        <v>3</v>
      </c>
      <c r="B25" s="112" t="s">
        <v>9</v>
      </c>
      <c r="C25" s="94">
        <v>100757</v>
      </c>
      <c r="D25" s="94">
        <v>2643</v>
      </c>
      <c r="E25" s="116"/>
      <c r="F25" s="29">
        <v>34454.17</v>
      </c>
      <c r="G25" s="29"/>
      <c r="H25" s="104"/>
      <c r="I25" s="29">
        <f>F25+G25</f>
        <v>34454.17</v>
      </c>
      <c r="J25" s="98">
        <f>H25+I25+I26</f>
        <v>73093.73</v>
      </c>
      <c r="K25" s="92">
        <v>98552.35</v>
      </c>
      <c r="L25" s="114">
        <v>110</v>
      </c>
      <c r="M25" s="101">
        <v>181.68</v>
      </c>
      <c r="N25" s="107"/>
      <c r="O25" s="90">
        <f>SUM(L25:N25)</f>
        <v>291.68</v>
      </c>
      <c r="P25" s="92">
        <f>K25+O25</f>
        <v>98844.03</v>
      </c>
      <c r="Q25" s="92">
        <f>P25-J25</f>
        <v>25750.300000000003</v>
      </c>
      <c r="R25" s="147">
        <v>0</v>
      </c>
      <c r="S25" s="82"/>
      <c r="T25" s="19"/>
      <c r="U25" s="74"/>
    </row>
    <row r="26" spans="1:20" ht="17.25" customHeight="1">
      <c r="A26" s="111"/>
      <c r="B26" s="113"/>
      <c r="C26" s="96"/>
      <c r="D26" s="96"/>
      <c r="E26" s="104"/>
      <c r="F26" s="45">
        <f>36961.39+1678.17</f>
        <v>38639.56</v>
      </c>
      <c r="G26" s="45"/>
      <c r="H26" s="106"/>
      <c r="I26" s="45">
        <f>F26+G26</f>
        <v>38639.56</v>
      </c>
      <c r="J26" s="100"/>
      <c r="K26" s="92"/>
      <c r="L26" s="114"/>
      <c r="M26" s="103"/>
      <c r="N26" s="109"/>
      <c r="O26" s="91"/>
      <c r="P26" s="92"/>
      <c r="Q26" s="92"/>
      <c r="R26" s="148"/>
      <c r="S26" s="82"/>
      <c r="T26" s="19"/>
    </row>
    <row r="27" spans="1:20" ht="13.5" customHeight="1">
      <c r="A27" s="111">
        <v>4</v>
      </c>
      <c r="B27" s="112" t="s">
        <v>7</v>
      </c>
      <c r="C27" s="94">
        <v>138171.4</v>
      </c>
      <c r="D27" s="104">
        <v>32815</v>
      </c>
      <c r="E27" s="61">
        <f>7463.5+6234-0.5+7</f>
        <v>13704</v>
      </c>
      <c r="F27" s="63"/>
      <c r="G27" s="29"/>
      <c r="H27" s="62">
        <f>E27+G27</f>
        <v>13704</v>
      </c>
      <c r="I27" s="29"/>
      <c r="J27" s="98">
        <f>H27+H29+I28+I30</f>
        <v>91363.01999999999</v>
      </c>
      <c r="K27" s="93">
        <v>100551.2</v>
      </c>
      <c r="L27" s="97">
        <v>1198.34</v>
      </c>
      <c r="M27" s="94">
        <v>1854.5299999999997</v>
      </c>
      <c r="N27" s="117"/>
      <c r="O27" s="149">
        <f>SUM(L27:N27)</f>
        <v>3052.87</v>
      </c>
      <c r="P27" s="92">
        <f>K27+O27</f>
        <v>103604.06999999999</v>
      </c>
      <c r="Q27" s="92"/>
      <c r="R27" s="115">
        <f>J27+Q27-P27</f>
        <v>-12241.050000000003</v>
      </c>
      <c r="S27" s="82"/>
      <c r="T27" s="19"/>
    </row>
    <row r="28" spans="1:20" ht="13.5" customHeight="1">
      <c r="A28" s="111"/>
      <c r="B28" s="153"/>
      <c r="C28" s="95"/>
      <c r="D28" s="105"/>
      <c r="E28" s="44">
        <v>0</v>
      </c>
      <c r="F28" s="63">
        <f>3597+6197+7197+13009</f>
        <v>30000</v>
      </c>
      <c r="G28" s="46"/>
      <c r="H28" s="62"/>
      <c r="I28" s="44">
        <f>E28+F28+G28</f>
        <v>30000</v>
      </c>
      <c r="J28" s="99"/>
      <c r="K28" s="93"/>
      <c r="L28" s="97"/>
      <c r="M28" s="95"/>
      <c r="N28" s="157"/>
      <c r="O28" s="150"/>
      <c r="P28" s="92"/>
      <c r="Q28" s="92"/>
      <c r="R28" s="115"/>
      <c r="S28" s="82"/>
      <c r="T28" s="19"/>
    </row>
    <row r="29" spans="1:20" ht="13.5" customHeight="1">
      <c r="A29" s="111"/>
      <c r="B29" s="153"/>
      <c r="C29" s="95"/>
      <c r="D29" s="105"/>
      <c r="E29" s="44">
        <f>16313+7917.42+4866+100</f>
        <v>29196.42</v>
      </c>
      <c r="F29" s="63"/>
      <c r="G29" s="46"/>
      <c r="H29" s="62">
        <f>E29+G29</f>
        <v>29196.42</v>
      </c>
      <c r="I29" s="46"/>
      <c r="J29" s="99"/>
      <c r="K29" s="93"/>
      <c r="L29" s="97"/>
      <c r="M29" s="95"/>
      <c r="N29" s="157"/>
      <c r="O29" s="150"/>
      <c r="P29" s="92"/>
      <c r="Q29" s="92"/>
      <c r="R29" s="115"/>
      <c r="S29" s="82"/>
      <c r="T29" s="19"/>
    </row>
    <row r="30" spans="1:18" ht="13.5" customHeight="1">
      <c r="A30" s="111"/>
      <c r="B30" s="113"/>
      <c r="C30" s="96"/>
      <c r="D30" s="106"/>
      <c r="E30" s="43"/>
      <c r="F30" s="65">
        <v>18462.6</v>
      </c>
      <c r="G30" s="45"/>
      <c r="H30" s="64"/>
      <c r="I30" s="43">
        <f>E30+F30+G30</f>
        <v>18462.6</v>
      </c>
      <c r="J30" s="100"/>
      <c r="K30" s="93"/>
      <c r="L30" s="97"/>
      <c r="M30" s="96"/>
      <c r="N30" s="118"/>
      <c r="O30" s="151"/>
      <c r="P30" s="92"/>
      <c r="Q30" s="92"/>
      <c r="R30" s="115"/>
    </row>
    <row r="31" spans="1:19" ht="33.75" customHeight="1">
      <c r="A31" s="10">
        <v>5</v>
      </c>
      <c r="B31" s="13" t="s">
        <v>17</v>
      </c>
      <c r="C31" s="27">
        <v>35964</v>
      </c>
      <c r="D31" s="27">
        <v>0</v>
      </c>
      <c r="E31" s="45"/>
      <c r="F31" s="45">
        <f>25965.78+1178.77</f>
        <v>27144.55</v>
      </c>
      <c r="G31" s="45"/>
      <c r="H31" s="45"/>
      <c r="I31" s="45">
        <f>F31+G31</f>
        <v>27144.55</v>
      </c>
      <c r="J31" s="27">
        <f>H31+I31</f>
        <v>27144.55</v>
      </c>
      <c r="K31" s="27">
        <v>36234.35</v>
      </c>
      <c r="L31" s="48">
        <v>0</v>
      </c>
      <c r="M31" s="27">
        <v>0</v>
      </c>
      <c r="N31" s="27"/>
      <c r="O31" s="48">
        <f>SUM(L31:N31)</f>
        <v>0</v>
      </c>
      <c r="P31" s="27">
        <f>K31+O31</f>
        <v>36234.35</v>
      </c>
      <c r="Q31" s="28">
        <f>P31-J31</f>
        <v>9089.8</v>
      </c>
      <c r="R31" s="55">
        <v>0</v>
      </c>
      <c r="S31" s="74"/>
    </row>
    <row r="32" spans="1:19" ht="33" customHeight="1" thickBot="1">
      <c r="A32" s="10">
        <v>6</v>
      </c>
      <c r="B32" s="13" t="s">
        <v>16</v>
      </c>
      <c r="C32" s="27">
        <v>5022.3</v>
      </c>
      <c r="D32" s="27">
        <v>10069</v>
      </c>
      <c r="E32" s="27"/>
      <c r="F32" s="27"/>
      <c r="G32" s="27"/>
      <c r="H32" s="27"/>
      <c r="I32" s="45">
        <f>F32+G32</f>
        <v>0</v>
      </c>
      <c r="J32" s="27">
        <f>H32+I32</f>
        <v>0</v>
      </c>
      <c r="K32" s="27">
        <v>4868.94</v>
      </c>
      <c r="L32" s="48">
        <v>0</v>
      </c>
      <c r="M32" s="27">
        <v>0</v>
      </c>
      <c r="N32" s="27"/>
      <c r="O32" s="48">
        <f>SUM(L32:N32)</f>
        <v>0</v>
      </c>
      <c r="P32" s="27">
        <f>K32+O32</f>
        <v>4868.94</v>
      </c>
      <c r="Q32" s="28">
        <f>P32</f>
        <v>4868.94</v>
      </c>
      <c r="R32" s="54"/>
      <c r="S32" s="74"/>
    </row>
    <row r="33" spans="1:32" ht="18.75" customHeight="1">
      <c r="A33" s="154">
        <v>7</v>
      </c>
      <c r="B33" s="60" t="s">
        <v>53</v>
      </c>
      <c r="C33" s="27"/>
      <c r="D33" s="29"/>
      <c r="E33" s="29"/>
      <c r="F33" s="27"/>
      <c r="G33" s="27"/>
      <c r="H33" s="29"/>
      <c r="I33" s="29"/>
      <c r="J33" s="29"/>
      <c r="K33" s="29"/>
      <c r="L33" s="72"/>
      <c r="M33" s="29"/>
      <c r="N33" s="29"/>
      <c r="O33" s="48"/>
      <c r="P33" s="27"/>
      <c r="Q33" s="30"/>
      <c r="R33" s="57"/>
      <c r="S33" s="74"/>
      <c r="AE33" s="75"/>
      <c r="AF33" s="76"/>
    </row>
    <row r="34" spans="1:32" ht="18.75" customHeight="1">
      <c r="A34" s="155"/>
      <c r="B34" s="13" t="s">
        <v>44</v>
      </c>
      <c r="C34" s="27"/>
      <c r="D34" s="107">
        <f>4307+3500</f>
        <v>7807</v>
      </c>
      <c r="E34" s="107">
        <f>902.84+835</f>
        <v>1737.8400000000001</v>
      </c>
      <c r="F34" s="107"/>
      <c r="G34" s="107"/>
      <c r="H34" s="107">
        <f>E34</f>
        <v>1737.8400000000001</v>
      </c>
      <c r="I34" s="107">
        <f>F34+G34</f>
        <v>0</v>
      </c>
      <c r="J34" s="107">
        <f>H34+I34</f>
        <v>1737.8400000000001</v>
      </c>
      <c r="K34" s="56">
        <v>956.35</v>
      </c>
      <c r="L34" s="73">
        <v>15.68</v>
      </c>
      <c r="M34" s="56">
        <v>29.42</v>
      </c>
      <c r="N34" s="56"/>
      <c r="O34" s="48">
        <f aca="true" t="shared" si="3" ref="O34:O52">SUM(L34:N34)</f>
        <v>45.1</v>
      </c>
      <c r="P34" s="27">
        <f>K34+O34</f>
        <v>1001.45</v>
      </c>
      <c r="Q34" s="101">
        <f>P34+P35+P36+P37+P38+P39+P40+P41+P42+P43-J34</f>
        <v>12431.449999999997</v>
      </c>
      <c r="R34" s="147">
        <f>-Q34</f>
        <v>-12431.449999999997</v>
      </c>
      <c r="AE34" s="77"/>
      <c r="AF34" s="78"/>
    </row>
    <row r="35" spans="1:32" ht="18.75" customHeight="1">
      <c r="A35" s="155"/>
      <c r="B35" s="13" t="s">
        <v>54</v>
      </c>
      <c r="C35" s="27"/>
      <c r="D35" s="108"/>
      <c r="E35" s="108"/>
      <c r="F35" s="108"/>
      <c r="G35" s="108"/>
      <c r="H35" s="108"/>
      <c r="I35" s="108"/>
      <c r="J35" s="108"/>
      <c r="K35" s="56">
        <v>74.93</v>
      </c>
      <c r="L35" s="73">
        <v>3.17</v>
      </c>
      <c r="M35" s="56">
        <v>7.52</v>
      </c>
      <c r="N35" s="56"/>
      <c r="O35" s="48">
        <f t="shared" si="3"/>
        <v>10.69</v>
      </c>
      <c r="P35" s="27">
        <f>K35+O35</f>
        <v>85.62</v>
      </c>
      <c r="Q35" s="102"/>
      <c r="R35" s="152"/>
      <c r="AE35" s="77"/>
      <c r="AF35" s="78"/>
    </row>
    <row r="36" spans="1:32" ht="18.75" customHeight="1">
      <c r="A36" s="155"/>
      <c r="B36" s="13" t="s">
        <v>55</v>
      </c>
      <c r="C36" s="27"/>
      <c r="D36" s="108"/>
      <c r="E36" s="108"/>
      <c r="F36" s="108"/>
      <c r="G36" s="108"/>
      <c r="H36" s="108"/>
      <c r="I36" s="108"/>
      <c r="J36" s="108"/>
      <c r="K36" s="27">
        <v>1031.32</v>
      </c>
      <c r="L36" s="73">
        <v>1.34</v>
      </c>
      <c r="M36" s="56">
        <v>26.9</v>
      </c>
      <c r="N36" s="29"/>
      <c r="O36" s="48">
        <f t="shared" si="3"/>
        <v>28.24</v>
      </c>
      <c r="P36" s="27">
        <f aca="true" t="shared" si="4" ref="P36:P52">K36+O36</f>
        <v>1059.56</v>
      </c>
      <c r="Q36" s="102"/>
      <c r="R36" s="152"/>
      <c r="AE36" s="77"/>
      <c r="AF36" s="78"/>
    </row>
    <row r="37" spans="1:32" ht="18.75" customHeight="1">
      <c r="A37" s="155"/>
      <c r="B37" s="13" t="s">
        <v>56</v>
      </c>
      <c r="C37" s="27"/>
      <c r="D37" s="108"/>
      <c r="E37" s="108"/>
      <c r="F37" s="108"/>
      <c r="G37" s="108"/>
      <c r="H37" s="108"/>
      <c r="I37" s="108"/>
      <c r="J37" s="108"/>
      <c r="K37" s="27">
        <v>203.84</v>
      </c>
      <c r="L37" s="73">
        <v>0.73</v>
      </c>
      <c r="M37" s="56">
        <v>10.35</v>
      </c>
      <c r="N37" s="29"/>
      <c r="O37" s="48">
        <f t="shared" si="3"/>
        <v>11.08</v>
      </c>
      <c r="P37" s="27">
        <f t="shared" si="4"/>
        <v>214.92000000000002</v>
      </c>
      <c r="Q37" s="102"/>
      <c r="R37" s="152"/>
      <c r="AE37" s="77"/>
      <c r="AF37" s="78"/>
    </row>
    <row r="38" spans="1:32" ht="18.75" customHeight="1" thickBot="1">
      <c r="A38" s="155"/>
      <c r="B38" s="13" t="s">
        <v>57</v>
      </c>
      <c r="C38" s="27"/>
      <c r="D38" s="108"/>
      <c r="E38" s="108"/>
      <c r="F38" s="108"/>
      <c r="G38" s="108"/>
      <c r="H38" s="108"/>
      <c r="I38" s="108"/>
      <c r="J38" s="108"/>
      <c r="K38" s="27">
        <v>527.58</v>
      </c>
      <c r="L38" s="73">
        <v>0</v>
      </c>
      <c r="M38" s="56">
        <v>0</v>
      </c>
      <c r="N38" s="29"/>
      <c r="O38" s="48">
        <f t="shared" si="3"/>
        <v>0</v>
      </c>
      <c r="P38" s="27">
        <f t="shared" si="4"/>
        <v>527.58</v>
      </c>
      <c r="Q38" s="102"/>
      <c r="R38" s="152"/>
      <c r="AE38" s="79"/>
      <c r="AF38" s="80"/>
    </row>
    <row r="39" spans="1:19" ht="18.75" customHeight="1">
      <c r="A39" s="155"/>
      <c r="B39" s="49" t="s">
        <v>58</v>
      </c>
      <c r="C39" s="27"/>
      <c r="D39" s="108"/>
      <c r="E39" s="108"/>
      <c r="F39" s="108"/>
      <c r="G39" s="108"/>
      <c r="H39" s="108"/>
      <c r="I39" s="108"/>
      <c r="J39" s="108"/>
      <c r="K39" s="27">
        <v>11110.91</v>
      </c>
      <c r="L39" s="73">
        <v>8.97</v>
      </c>
      <c r="M39" s="29">
        <v>19.91</v>
      </c>
      <c r="N39" s="29"/>
      <c r="O39" s="48">
        <f t="shared" si="3"/>
        <v>28.880000000000003</v>
      </c>
      <c r="P39" s="27">
        <f t="shared" si="4"/>
        <v>11139.789999999999</v>
      </c>
      <c r="Q39" s="102"/>
      <c r="R39" s="152"/>
      <c r="S39" s="74"/>
    </row>
    <row r="40" spans="1:31" ht="18.75" customHeight="1">
      <c r="A40" s="155"/>
      <c r="B40" s="67" t="s">
        <v>59</v>
      </c>
      <c r="C40" s="29"/>
      <c r="D40" s="108"/>
      <c r="E40" s="108"/>
      <c r="F40" s="108"/>
      <c r="G40" s="108"/>
      <c r="H40" s="108"/>
      <c r="I40" s="108"/>
      <c r="J40" s="108"/>
      <c r="K40" s="29">
        <v>5.39</v>
      </c>
      <c r="L40" s="73">
        <v>0</v>
      </c>
      <c r="M40" s="29"/>
      <c r="N40" s="29"/>
      <c r="O40" s="48">
        <f t="shared" si="3"/>
        <v>0</v>
      </c>
      <c r="P40" s="27">
        <f t="shared" si="4"/>
        <v>5.39</v>
      </c>
      <c r="Q40" s="102"/>
      <c r="R40" s="152"/>
      <c r="AE40" s="74"/>
    </row>
    <row r="41" spans="1:31" ht="18.75" customHeight="1">
      <c r="A41" s="155"/>
      <c r="B41" s="67" t="s">
        <v>60</v>
      </c>
      <c r="C41" s="29"/>
      <c r="D41" s="108"/>
      <c r="E41" s="108"/>
      <c r="F41" s="108"/>
      <c r="G41" s="108"/>
      <c r="H41" s="108"/>
      <c r="I41" s="108"/>
      <c r="J41" s="108"/>
      <c r="K41" s="29">
        <v>5.39</v>
      </c>
      <c r="L41" s="73">
        <v>0</v>
      </c>
      <c r="M41" s="29"/>
      <c r="N41" s="29"/>
      <c r="O41" s="48">
        <f t="shared" si="3"/>
        <v>0</v>
      </c>
      <c r="P41" s="27">
        <f t="shared" si="4"/>
        <v>5.39</v>
      </c>
      <c r="Q41" s="102"/>
      <c r="R41" s="152"/>
      <c r="AE41" s="74"/>
    </row>
    <row r="42" spans="1:31" ht="18.75" customHeight="1">
      <c r="A42" s="155"/>
      <c r="B42" s="67" t="s">
        <v>61</v>
      </c>
      <c r="C42" s="29"/>
      <c r="D42" s="108"/>
      <c r="E42" s="108"/>
      <c r="F42" s="108"/>
      <c r="G42" s="108"/>
      <c r="H42" s="108"/>
      <c r="I42" s="108"/>
      <c r="J42" s="108"/>
      <c r="K42" s="29">
        <v>47.09</v>
      </c>
      <c r="L42" s="73">
        <v>0</v>
      </c>
      <c r="M42" s="29"/>
      <c r="N42" s="29"/>
      <c r="O42" s="48">
        <f t="shared" si="3"/>
        <v>0</v>
      </c>
      <c r="P42" s="27">
        <f t="shared" si="4"/>
        <v>47.09</v>
      </c>
      <c r="Q42" s="102"/>
      <c r="R42" s="152"/>
      <c r="AE42" s="74"/>
    </row>
    <row r="43" spans="1:31" ht="18.75" customHeight="1">
      <c r="A43" s="156"/>
      <c r="B43" s="67" t="s">
        <v>62</v>
      </c>
      <c r="C43" s="29"/>
      <c r="D43" s="109"/>
      <c r="E43" s="109"/>
      <c r="F43" s="109"/>
      <c r="G43" s="109"/>
      <c r="H43" s="109"/>
      <c r="I43" s="109"/>
      <c r="J43" s="109"/>
      <c r="K43" s="29">
        <v>82.5</v>
      </c>
      <c r="L43" s="73">
        <v>0</v>
      </c>
      <c r="M43" s="29"/>
      <c r="N43" s="29"/>
      <c r="O43" s="48">
        <f t="shared" si="3"/>
        <v>0</v>
      </c>
      <c r="P43" s="27">
        <f t="shared" si="4"/>
        <v>82.5</v>
      </c>
      <c r="Q43" s="103"/>
      <c r="R43" s="148"/>
      <c r="AE43" s="74"/>
    </row>
    <row r="44" spans="1:31" ht="18.75" customHeight="1">
      <c r="A44" s="10">
        <v>8</v>
      </c>
      <c r="B44" s="13" t="s">
        <v>8</v>
      </c>
      <c r="C44" s="27"/>
      <c r="D44" s="27">
        <v>0</v>
      </c>
      <c r="E44" s="27">
        <v>408</v>
      </c>
      <c r="F44" s="27"/>
      <c r="G44" s="27"/>
      <c r="H44" s="27">
        <f>E44</f>
        <v>408</v>
      </c>
      <c r="I44" s="27"/>
      <c r="J44" s="27">
        <f aca="true" t="shared" si="5" ref="J44:J52">H44+I44</f>
        <v>408</v>
      </c>
      <c r="K44" s="27">
        <v>1864.35</v>
      </c>
      <c r="L44" s="73">
        <v>0</v>
      </c>
      <c r="M44" s="29"/>
      <c r="N44" s="29"/>
      <c r="O44" s="48">
        <f t="shared" si="3"/>
        <v>0</v>
      </c>
      <c r="P44" s="27">
        <f t="shared" si="4"/>
        <v>1864.35</v>
      </c>
      <c r="Q44" s="28"/>
      <c r="R44" s="39">
        <f aca="true" t="shared" si="6" ref="R44:R52">J44+Q44-P44</f>
        <v>-1456.35</v>
      </c>
      <c r="AE44" s="74"/>
    </row>
    <row r="45" spans="1:18" ht="18.75" customHeight="1">
      <c r="A45" s="10">
        <v>9</v>
      </c>
      <c r="B45" s="13" t="s">
        <v>42</v>
      </c>
      <c r="C45" s="27"/>
      <c r="D45" s="27">
        <v>0</v>
      </c>
      <c r="E45" s="27">
        <v>2000</v>
      </c>
      <c r="F45" s="27"/>
      <c r="G45" s="27"/>
      <c r="H45" s="27">
        <f>E45</f>
        <v>2000</v>
      </c>
      <c r="I45" s="27"/>
      <c r="J45" s="27">
        <f t="shared" si="5"/>
        <v>2000</v>
      </c>
      <c r="K45" s="27">
        <v>2233.52</v>
      </c>
      <c r="L45" s="73">
        <v>0</v>
      </c>
      <c r="M45" s="29"/>
      <c r="N45" s="29"/>
      <c r="O45" s="48">
        <f t="shared" si="3"/>
        <v>0</v>
      </c>
      <c r="P45" s="27">
        <f t="shared" si="4"/>
        <v>2233.52</v>
      </c>
      <c r="Q45" s="28"/>
      <c r="R45" s="39">
        <f t="shared" si="6"/>
        <v>-233.51999999999998</v>
      </c>
    </row>
    <row r="46" spans="1:18" ht="27.75" customHeight="1">
      <c r="A46" s="10">
        <v>10</v>
      </c>
      <c r="B46" s="13" t="s">
        <v>15</v>
      </c>
      <c r="C46" s="27">
        <v>270000</v>
      </c>
      <c r="D46" s="27">
        <v>100</v>
      </c>
      <c r="E46" s="27"/>
      <c r="F46" s="27"/>
      <c r="G46" s="27"/>
      <c r="H46" s="27"/>
      <c r="I46" s="27"/>
      <c r="J46" s="27">
        <f t="shared" si="5"/>
        <v>0</v>
      </c>
      <c r="K46" s="27">
        <v>69.41</v>
      </c>
      <c r="L46" s="73">
        <v>0</v>
      </c>
      <c r="M46" s="29">
        <v>0</v>
      </c>
      <c r="N46" s="29"/>
      <c r="O46" s="48">
        <f t="shared" si="3"/>
        <v>0</v>
      </c>
      <c r="P46" s="27">
        <f t="shared" si="4"/>
        <v>69.41</v>
      </c>
      <c r="Q46" s="28"/>
      <c r="R46" s="39">
        <f t="shared" si="6"/>
        <v>-69.41</v>
      </c>
    </row>
    <row r="47" spans="1:18" ht="18.75" customHeight="1">
      <c r="A47" s="10">
        <v>11</v>
      </c>
      <c r="B47" s="22" t="s">
        <v>32</v>
      </c>
      <c r="C47" s="29">
        <v>4698</v>
      </c>
      <c r="D47" s="27">
        <v>259</v>
      </c>
      <c r="E47" s="27"/>
      <c r="F47" s="29">
        <v>2800</v>
      </c>
      <c r="G47" s="29"/>
      <c r="H47" s="29"/>
      <c r="I47" s="45">
        <f>F47+G47</f>
        <v>2800</v>
      </c>
      <c r="J47" s="27">
        <f t="shared" si="5"/>
        <v>2800</v>
      </c>
      <c r="K47" s="29">
        <v>3849.9</v>
      </c>
      <c r="L47" s="73">
        <v>0</v>
      </c>
      <c r="M47" s="29"/>
      <c r="N47" s="29"/>
      <c r="O47" s="48">
        <f t="shared" si="3"/>
        <v>0</v>
      </c>
      <c r="P47" s="27">
        <f t="shared" si="4"/>
        <v>3849.9</v>
      </c>
      <c r="Q47" s="30"/>
      <c r="R47" s="39">
        <f t="shared" si="6"/>
        <v>-1049.9</v>
      </c>
    </row>
    <row r="48" spans="1:18" ht="18.75" customHeight="1">
      <c r="A48" s="10">
        <v>12</v>
      </c>
      <c r="B48" s="22" t="s">
        <v>33</v>
      </c>
      <c r="C48" s="29">
        <v>1600</v>
      </c>
      <c r="D48" s="27">
        <v>1422</v>
      </c>
      <c r="E48" s="27"/>
      <c r="F48" s="29"/>
      <c r="G48" s="29"/>
      <c r="H48" s="29"/>
      <c r="I48" s="27"/>
      <c r="J48" s="27">
        <f t="shared" si="5"/>
        <v>0</v>
      </c>
      <c r="K48" s="29">
        <v>11.78</v>
      </c>
      <c r="L48" s="73">
        <v>0</v>
      </c>
      <c r="M48" s="29"/>
      <c r="N48" s="29"/>
      <c r="O48" s="48">
        <f t="shared" si="3"/>
        <v>0</v>
      </c>
      <c r="P48" s="27">
        <f t="shared" si="4"/>
        <v>11.78</v>
      </c>
      <c r="Q48" s="30"/>
      <c r="R48" s="39">
        <f t="shared" si="6"/>
        <v>-11.78</v>
      </c>
    </row>
    <row r="49" spans="1:18" ht="18.75" customHeight="1">
      <c r="A49" s="10">
        <v>13</v>
      </c>
      <c r="B49" s="22" t="s">
        <v>50</v>
      </c>
      <c r="C49" s="29"/>
      <c r="D49" s="27">
        <v>1623</v>
      </c>
      <c r="E49" s="27"/>
      <c r="F49" s="29"/>
      <c r="G49" s="29"/>
      <c r="H49" s="29"/>
      <c r="I49" s="27"/>
      <c r="J49" s="27">
        <f>H49+I49</f>
        <v>0</v>
      </c>
      <c r="K49" s="29">
        <v>0</v>
      </c>
      <c r="L49" s="73">
        <v>0</v>
      </c>
      <c r="M49" s="29"/>
      <c r="N49" s="29"/>
      <c r="O49" s="48">
        <f t="shared" si="3"/>
        <v>0</v>
      </c>
      <c r="P49" s="27">
        <f t="shared" si="4"/>
        <v>0</v>
      </c>
      <c r="Q49" s="30"/>
      <c r="R49" s="39">
        <f>J49+Q49-P49</f>
        <v>0</v>
      </c>
    </row>
    <row r="50" spans="1:18" ht="18.75" customHeight="1">
      <c r="A50" s="10">
        <v>14</v>
      </c>
      <c r="B50" s="86" t="s">
        <v>66</v>
      </c>
      <c r="C50" s="66">
        <v>0</v>
      </c>
      <c r="D50" s="101">
        <f>3303+7146</f>
        <v>10449</v>
      </c>
      <c r="E50" s="27"/>
      <c r="F50" s="27"/>
      <c r="G50" s="27"/>
      <c r="H50" s="27"/>
      <c r="I50" s="45"/>
      <c r="J50" s="27">
        <f t="shared" si="5"/>
        <v>0</v>
      </c>
      <c r="K50" s="27">
        <v>7500</v>
      </c>
      <c r="L50" s="73">
        <v>0</v>
      </c>
      <c r="M50" s="29"/>
      <c r="N50" s="27"/>
      <c r="O50" s="48">
        <f t="shared" si="3"/>
        <v>0</v>
      </c>
      <c r="P50" s="27">
        <f t="shared" si="4"/>
        <v>7500</v>
      </c>
      <c r="Q50" s="28">
        <f>P50</f>
        <v>7500</v>
      </c>
      <c r="R50" s="39">
        <f>-Q50</f>
        <v>-7500</v>
      </c>
    </row>
    <row r="51" spans="1:18" ht="18.75" customHeight="1">
      <c r="A51" s="10">
        <v>15</v>
      </c>
      <c r="B51" s="21" t="s">
        <v>64</v>
      </c>
      <c r="C51" s="66">
        <v>0</v>
      </c>
      <c r="D51" s="102"/>
      <c r="E51" s="27"/>
      <c r="F51" s="29"/>
      <c r="G51" s="29"/>
      <c r="H51" s="29"/>
      <c r="I51" s="29"/>
      <c r="J51" s="27">
        <f t="shared" si="5"/>
        <v>0</v>
      </c>
      <c r="K51" s="29">
        <v>2</v>
      </c>
      <c r="L51" s="73">
        <v>0</v>
      </c>
      <c r="M51" s="29"/>
      <c r="N51" s="29"/>
      <c r="O51" s="48">
        <f t="shared" si="3"/>
        <v>0</v>
      </c>
      <c r="P51" s="27">
        <f t="shared" si="4"/>
        <v>2</v>
      </c>
      <c r="Q51" s="30"/>
      <c r="R51" s="39">
        <f t="shared" si="6"/>
        <v>-2</v>
      </c>
    </row>
    <row r="52" spans="1:18" ht="18.75" customHeight="1">
      <c r="A52" s="10">
        <v>16</v>
      </c>
      <c r="B52" s="21" t="s">
        <v>63</v>
      </c>
      <c r="C52" s="66">
        <v>0</v>
      </c>
      <c r="D52" s="103"/>
      <c r="E52" s="27"/>
      <c r="F52" s="29"/>
      <c r="G52" s="29"/>
      <c r="H52" s="29"/>
      <c r="I52" s="29"/>
      <c r="J52" s="27">
        <f t="shared" si="5"/>
        <v>0</v>
      </c>
      <c r="K52" s="29">
        <v>2793</v>
      </c>
      <c r="L52" s="73">
        <v>0</v>
      </c>
      <c r="M52" s="29"/>
      <c r="N52" s="29"/>
      <c r="O52" s="48">
        <f t="shared" si="3"/>
        <v>0</v>
      </c>
      <c r="P52" s="27">
        <f t="shared" si="4"/>
        <v>2793</v>
      </c>
      <c r="Q52" s="30"/>
      <c r="R52" s="39">
        <f t="shared" si="6"/>
        <v>-2793</v>
      </c>
    </row>
    <row r="53" spans="1:18" ht="18.75" customHeight="1">
      <c r="A53" s="10"/>
      <c r="B53" s="3" t="s">
        <v>30</v>
      </c>
      <c r="C53" s="48"/>
      <c r="D53" s="48">
        <f aca="true" t="shared" si="7" ref="D53:R53">SUM(D21:D52)</f>
        <v>225277</v>
      </c>
      <c r="E53" s="48">
        <f t="shared" si="7"/>
        <v>141836.50999999998</v>
      </c>
      <c r="F53" s="48">
        <f t="shared" si="7"/>
        <v>585822.35</v>
      </c>
      <c r="G53" s="48">
        <f t="shared" si="7"/>
        <v>0</v>
      </c>
      <c r="H53" s="48">
        <f t="shared" si="7"/>
        <v>141836.50999999998</v>
      </c>
      <c r="I53" s="48">
        <f t="shared" si="7"/>
        <v>585822.35</v>
      </c>
      <c r="J53" s="48">
        <f t="shared" si="7"/>
        <v>727658.86</v>
      </c>
      <c r="K53" s="48">
        <f t="shared" si="7"/>
        <v>846142.4199999998</v>
      </c>
      <c r="L53" s="48">
        <f t="shared" si="7"/>
        <v>5881.200000000001</v>
      </c>
      <c r="M53" s="48">
        <f t="shared" si="7"/>
        <v>8955.81</v>
      </c>
      <c r="N53" s="48">
        <f t="shared" si="7"/>
        <v>0</v>
      </c>
      <c r="O53" s="48">
        <f t="shared" si="7"/>
        <v>14837.01</v>
      </c>
      <c r="P53" s="48">
        <f t="shared" si="7"/>
        <v>860979.4299999999</v>
      </c>
      <c r="Q53" s="48">
        <f t="shared" si="7"/>
        <v>59640.490000000005</v>
      </c>
      <c r="R53" s="84">
        <f t="shared" si="7"/>
        <v>-93611.53</v>
      </c>
    </row>
    <row r="54" spans="1:18" ht="18.75" customHeight="1" thickBot="1">
      <c r="A54" s="11"/>
      <c r="B54" s="12" t="s">
        <v>31</v>
      </c>
      <c r="C54" s="31"/>
      <c r="D54" s="31">
        <f aca="true" t="shared" si="8" ref="D54:R54">SUM(D19+D53)</f>
        <v>250934.85</v>
      </c>
      <c r="E54" s="31">
        <f t="shared" si="8"/>
        <v>141836.50999999998</v>
      </c>
      <c r="F54" s="31">
        <f t="shared" si="8"/>
        <v>585822.35</v>
      </c>
      <c r="G54" s="31">
        <f t="shared" si="8"/>
        <v>0</v>
      </c>
      <c r="H54" s="31">
        <f t="shared" si="8"/>
        <v>141836.50999999998</v>
      </c>
      <c r="I54" s="31">
        <f t="shared" si="8"/>
        <v>585822.35</v>
      </c>
      <c r="J54" s="31">
        <f t="shared" si="8"/>
        <v>727658.86</v>
      </c>
      <c r="K54" s="31">
        <f t="shared" si="8"/>
        <v>863859.6299999998</v>
      </c>
      <c r="L54" s="31">
        <f t="shared" si="8"/>
        <v>5925.910000000001</v>
      </c>
      <c r="M54" s="31">
        <f t="shared" si="8"/>
        <v>8955.81</v>
      </c>
      <c r="N54" s="31">
        <f t="shared" si="8"/>
        <v>0</v>
      </c>
      <c r="O54" s="31">
        <f t="shared" si="8"/>
        <v>14881.72</v>
      </c>
      <c r="P54" s="31">
        <f t="shared" si="8"/>
        <v>878741.35</v>
      </c>
      <c r="Q54" s="31">
        <f t="shared" si="8"/>
        <v>77402.41</v>
      </c>
      <c r="R54" s="85">
        <f t="shared" si="8"/>
        <v>-93611.53</v>
      </c>
    </row>
    <row r="55" spans="1:18" ht="15.75">
      <c r="A55" s="8"/>
      <c r="B55" s="59"/>
      <c r="C55" s="59"/>
      <c r="D55" s="59"/>
      <c r="E55" s="5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</sheetData>
  <sheetProtection/>
  <mergeCells count="91">
    <mergeCell ref="A1:R1"/>
    <mergeCell ref="K25:K26"/>
    <mergeCell ref="R27:R30"/>
    <mergeCell ref="Q34:Q43"/>
    <mergeCell ref="L25:L26"/>
    <mergeCell ref="R4:R10"/>
    <mergeCell ref="J34:J43"/>
    <mergeCell ref="A25:A26"/>
    <mergeCell ref="Q27:Q30"/>
    <mergeCell ref="H34:H43"/>
    <mergeCell ref="A33:A43"/>
    <mergeCell ref="P27:P30"/>
    <mergeCell ref="N27:N30"/>
    <mergeCell ref="E25:E26"/>
    <mergeCell ref="H25:H26"/>
    <mergeCell ref="J25:J26"/>
    <mergeCell ref="I34:I43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N25:N26"/>
    <mergeCell ref="Q25:Q26"/>
    <mergeCell ref="R25:R26"/>
    <mergeCell ref="O27:O30"/>
    <mergeCell ref="O21:O22"/>
    <mergeCell ref="E5:F6"/>
    <mergeCell ref="H5:J6"/>
    <mergeCell ref="J7:J9"/>
    <mergeCell ref="Q21:Q22"/>
    <mergeCell ref="R21:R22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K21:K22"/>
    <mergeCell ref="M21:M22"/>
    <mergeCell ref="N21:N22"/>
    <mergeCell ref="N23:N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E23:E24"/>
    <mergeCell ref="H23:H24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D27:D30"/>
    <mergeCell ref="E34:E43"/>
    <mergeCell ref="F34:F43"/>
    <mergeCell ref="G34:G43"/>
    <mergeCell ref="K27:K30"/>
    <mergeCell ref="M27:M30"/>
    <mergeCell ref="L27:L30"/>
    <mergeCell ref="J27:J30"/>
    <mergeCell ref="D50:D52"/>
    <mergeCell ref="N8:N10"/>
    <mergeCell ref="M8:M10"/>
    <mergeCell ref="K7:K10"/>
    <mergeCell ref="O23:O24"/>
    <mergeCell ref="P23:P24"/>
  </mergeCells>
  <printOptions horizontalCentered="1"/>
  <pageMargins left="0" right="0" top="0.25" bottom="0" header="0" footer="0"/>
  <pageSetup fitToHeight="1" fitToWidth="1" horizontalDpi="600" verticalDpi="600" orientation="landscape" paperSize="9" scale="56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2016-06-02T13:16:21Z</cp:lastPrinted>
  <dcterms:created xsi:type="dcterms:W3CDTF">1999-07-27T05:51:54Z</dcterms:created>
  <dcterms:modified xsi:type="dcterms:W3CDTF">2016-06-03T07:30:05Z</dcterms:modified>
  <cp:category/>
  <cp:version/>
  <cp:contentType/>
  <cp:contentStatus/>
</cp:coreProperties>
</file>