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2000" windowHeight="6810" tabRatio="495" activeTab="0"/>
  </bookViews>
  <sheets>
    <sheet name="Cash Flow Mar'16" sheetId="1" r:id="rId1"/>
  </sheets>
  <definedNames>
    <definedName name="_xlnm.Print_Area" localSheetId="0">'Cash Flow Mar''16'!$A$1:$R$55</definedName>
  </definedNames>
  <calcPr fullCalcOnLoad="1"/>
</workbook>
</file>

<file path=xl/sharedStrings.xml><?xml version="1.0" encoding="utf-8"?>
<sst xmlns="http://schemas.openxmlformats.org/spreadsheetml/2006/main" count="93" uniqueCount="86">
  <si>
    <t>LIC</t>
  </si>
  <si>
    <t>ECB</t>
  </si>
  <si>
    <t>TOTAL</t>
  </si>
  <si>
    <t>AS ON</t>
  </si>
  <si>
    <t>Govt.</t>
  </si>
  <si>
    <t>E  X  P  E  N  D  I  T  U  R E</t>
  </si>
  <si>
    <t>R  E  C  E  I  P  T     O  F      F  U  N  D</t>
  </si>
  <si>
    <t>Tuirial H.E.Project.</t>
  </si>
  <si>
    <t>Tipaimukh H.E.Project</t>
  </si>
  <si>
    <t>Tripura Gas Turbine Project.</t>
  </si>
  <si>
    <t>SL.</t>
  </si>
  <si>
    <t>NORTH EASTERN ELECTRIC POWER CORPORATION LIMITED</t>
  </si>
  <si>
    <t>Kameng H.E.Project</t>
  </si>
  <si>
    <t>Pare H.E Project</t>
  </si>
  <si>
    <t xml:space="preserve">                     </t>
  </si>
  <si>
    <t>Garo Hills Coal Based Themal Power Project.</t>
  </si>
  <si>
    <t>Renovation &amp; Modernisation, Kopili Power Station</t>
  </si>
  <si>
    <t>Agartala Gas Turbine Extension Project</t>
  </si>
  <si>
    <t xml:space="preserve">ECB </t>
  </si>
  <si>
    <t>DONER</t>
  </si>
  <si>
    <t>A</t>
  </si>
  <si>
    <t>B</t>
  </si>
  <si>
    <t xml:space="preserve">    TOTAL - A </t>
  </si>
  <si>
    <t>NAME OF  PROJECT</t>
  </si>
  <si>
    <t>ON GOING PROJECTS: MOP SCHEMES</t>
  </si>
  <si>
    <t>COMMISSIONED PROJECTS: ADDITIONAL CAPEX</t>
  </si>
  <si>
    <t>Kopili H.E.Project</t>
  </si>
  <si>
    <t>Doyang H.E.Project</t>
  </si>
  <si>
    <t>Ranganadi H.E.Project</t>
  </si>
  <si>
    <t>Assam Gas Based Power Project</t>
  </si>
  <si>
    <t xml:space="preserve">    TOTAL - B </t>
  </si>
  <si>
    <t>GRAND TOTAL</t>
  </si>
  <si>
    <t>Solar PP, TGBPP</t>
  </si>
  <si>
    <t>Solar PP, Lanka</t>
  </si>
  <si>
    <t>Latest approved/
estimated project cost</t>
  </si>
  <si>
    <t>Corporate &amp; Other Offices</t>
  </si>
  <si>
    <t>Sub-
ordinate loan</t>
  </si>
  <si>
    <t>Bond /DONER</t>
  </si>
  <si>
    <t>Govt. Sub-</t>
  </si>
  <si>
    <t>ordinate loan</t>
  </si>
  <si>
    <t>TOTAL RECEIPT</t>
  </si>
  <si>
    <r>
      <t xml:space="preserve">( </t>
    </r>
    <r>
      <rPr>
        <b/>
        <sz val="12"/>
        <rFont val="Rupee Foradian"/>
        <family val="2"/>
      </rPr>
      <t>` In Lakh)</t>
    </r>
  </si>
  <si>
    <t xml:space="preserve">Tuivai H.E.Project </t>
  </si>
  <si>
    <t xml:space="preserve">Required Equity contribution/ IR Expenditure </t>
  </si>
  <si>
    <t>i) S &amp; I Guwahati</t>
  </si>
  <si>
    <t xml:space="preserve"> Balance of fund/ (Expenditure from Internal Resources)</t>
  </si>
  <si>
    <t xml:space="preserve">Bond </t>
  </si>
  <si>
    <t>(8+9)</t>
  </si>
  <si>
    <t>Foreign Fluction/Add Cap.</t>
  </si>
  <si>
    <t>AS  ON 31.03.2015</t>
  </si>
  <si>
    <t>2015-16</t>
  </si>
  <si>
    <t>Agartala Gas Turbine Power Project</t>
  </si>
  <si>
    <t>Solar PP, KHEP</t>
  </si>
  <si>
    <t xml:space="preserve"> ECB</t>
  </si>
  <si>
    <t xml:space="preserve">/DONER </t>
  </si>
  <si>
    <t>DURING 2015-16</t>
  </si>
  <si>
    <t>S &amp; I Schemes:</t>
  </si>
  <si>
    <t>Total Exp.</t>
  </si>
  <si>
    <t>ECB Exp.</t>
  </si>
  <si>
    <t>Bond Exp.</t>
  </si>
  <si>
    <t>TGBPP</t>
  </si>
  <si>
    <t>IR</t>
  </si>
  <si>
    <t>AGTP Ext.</t>
  </si>
  <si>
    <t xml:space="preserve">UPTO
31.03.2015 (Actual) </t>
  </si>
  <si>
    <t xml:space="preserve">ii) Manipur S &amp; I </t>
  </si>
  <si>
    <t>iii) Mawphu Stage II (S&amp;I)</t>
  </si>
  <si>
    <t>iv) Lunglei S&amp;I Mizoram (S&amp;I)</t>
  </si>
  <si>
    <t>v) Killing H.E.P</t>
  </si>
  <si>
    <t>vi) Upper Siang Stage II</t>
  </si>
  <si>
    <t>vii) S&amp;I Rokhia Gas Fired Tripura</t>
  </si>
  <si>
    <t>viii) S&amp;I Baramura GTPP Tripura</t>
  </si>
  <si>
    <t>xi) S&amp;I (Solar Power Kargil)</t>
  </si>
  <si>
    <t>x) Kurung HEP (AP) Upfront fee</t>
  </si>
  <si>
    <t>KSK Dibbin-HEP (Pvt. Ltd)</t>
  </si>
  <si>
    <t>Joint Venture Project (MDGEPL)</t>
  </si>
  <si>
    <t>(11+15)</t>
  </si>
  <si>
    <t>R.E.(Proposed)
2015-16</t>
  </si>
  <si>
    <t>FINANCIAL PROGRESS REPORT CUM CASH FLOW STATEMENT, MARCH 31.03.2016 (PROVISIONAL)</t>
  </si>
  <si>
    <t xml:space="preserve">UPTO
February 29.02.2016 </t>
  </si>
  <si>
    <t>During March 2016</t>
  </si>
  <si>
    <t>31.03.2016</t>
  </si>
  <si>
    <t>March' 2016</t>
  </si>
  <si>
    <t>AS  ON  31.03.2016</t>
  </si>
  <si>
    <t>Includes Forex Loss of  KFW Rs. 43.01 Crs and ECB Loss Rs. 28.57 Crs.</t>
  </si>
  <si>
    <t>J.V. with Waaneep Solar Pvt.</t>
  </si>
  <si>
    <t>Upto March 31.03.2016 (12+13+14 )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</si>
</sst>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&quot;₹&quot;\ * #,##0.00_);_(&quot;₹&quot;\ * \(#,##0.00\);_(&quot;₹&quot;\ * &quot;-&quot;??_);_(@_)"/>
    <numFmt numFmtId="178" formatCode="&quot;Rs&quot;#,##0_);\(&quot;Rs&quot;#,##0\)"/>
    <numFmt numFmtId="179" formatCode="&quot;Rs&quot;#,##0_);[Red]\(&quot;Rs&quot;#,##0\)"/>
    <numFmt numFmtId="180" formatCode="&quot;Rs&quot;#,##0.00_);\(&quot;Rs&quot;#,##0.00\)"/>
    <numFmt numFmtId="181" formatCode="&quot;Rs&quot;#,##0.00_);[Red]\(&quot;Rs&quot;#,##0.00\)"/>
    <numFmt numFmtId="182" formatCode="_(&quot;Rs&quot;* #,##0_);_(&quot;Rs&quot;* \(#,##0\);_(&quot;Rs&quot;* &quot;-&quot;_);_(@_)"/>
    <numFmt numFmtId="183" formatCode="_(&quot;Rs&quot;* #,##0.00_);_(&quot;Rs&quot;* \(#,##0.00\);_(&quot;Rs&quot;* &quot;-&quot;??_);_(@_)"/>
    <numFmt numFmtId="184" formatCode="0.0"/>
    <numFmt numFmtId="185" formatCode="0.000"/>
    <numFmt numFmtId="186" formatCode="0.0000"/>
    <numFmt numFmtId="187" formatCode="_(* #,##0.0_);_(* \(#,##0.0\);_(* &quot;-&quot;??_);_(@_)"/>
    <numFmt numFmtId="188" formatCode="_(* #,##0_);_(* \(#,##0\);_(* &quot;-&quot;??_);_(@_)"/>
    <numFmt numFmtId="189" formatCode="0.000000"/>
    <numFmt numFmtId="190" formatCode="0.00000"/>
    <numFmt numFmtId="191" formatCode="0.00_);\(0.00\)"/>
    <numFmt numFmtId="192" formatCode="0.0000000"/>
    <numFmt numFmtId="193" formatCode="0.00000000"/>
    <numFmt numFmtId="194" formatCode="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0000000000000"/>
    <numFmt numFmtId="200" formatCode="0.000000000000000"/>
    <numFmt numFmtId="201" formatCode="0.0000000000000000"/>
    <numFmt numFmtId="202" formatCode="mmmm\-yy"/>
    <numFmt numFmtId="203" formatCode="0.00;[Red]0.00"/>
    <numFmt numFmtId="204" formatCode="0.00_);[Red]\(0.00\)"/>
  </numFmts>
  <fonts count="5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b/>
      <sz val="12"/>
      <name val="Rupee Foradian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91" fontId="4" fillId="0" borderId="11" xfId="0" applyNumberFormat="1" applyFont="1" applyBorder="1" applyAlignment="1">
      <alignment horizontal="right" vertical="center"/>
    </xf>
    <xf numFmtId="191" fontId="4" fillId="0" borderId="18" xfId="0" applyNumberFormat="1" applyFont="1" applyBorder="1" applyAlignment="1">
      <alignment horizontal="right" vertical="center"/>
    </xf>
    <xf numFmtId="191" fontId="4" fillId="0" borderId="15" xfId="0" applyNumberFormat="1" applyFont="1" applyBorder="1" applyAlignment="1">
      <alignment horizontal="right" vertical="center"/>
    </xf>
    <xf numFmtId="191" fontId="4" fillId="0" borderId="19" xfId="0" applyNumberFormat="1" applyFont="1" applyBorder="1" applyAlignment="1">
      <alignment horizontal="right" vertical="center"/>
    </xf>
    <xf numFmtId="191" fontId="1" fillId="0" borderId="14" xfId="0" applyNumberFormat="1" applyFont="1" applyBorder="1" applyAlignment="1">
      <alignment horizontal="right" vertical="center"/>
    </xf>
    <xf numFmtId="191" fontId="4" fillId="0" borderId="11" xfId="0" applyNumberFormat="1" applyFont="1" applyFill="1" applyBorder="1" applyAlignment="1">
      <alignment horizontal="right" vertical="center"/>
    </xf>
    <xf numFmtId="191" fontId="4" fillId="0" borderId="18" xfId="0" applyNumberFormat="1" applyFont="1" applyFill="1" applyBorder="1" applyAlignment="1">
      <alignment horizontal="right" vertical="center"/>
    </xf>
    <xf numFmtId="191" fontId="4" fillId="0" borderId="10" xfId="0" applyNumberFormat="1" applyFont="1" applyFill="1" applyBorder="1" applyAlignment="1">
      <alignment horizontal="right" vertical="center"/>
    </xf>
    <xf numFmtId="191" fontId="0" fillId="0" borderId="11" xfId="0" applyNumberFormat="1" applyFont="1" applyFill="1" applyBorder="1" applyAlignment="1">
      <alignment horizontal="right" vertical="center"/>
    </xf>
    <xf numFmtId="191" fontId="1" fillId="0" borderId="11" xfId="0" applyNumberFormat="1" applyFont="1" applyFill="1" applyBorder="1" applyAlignment="1">
      <alignment horizontal="right" vertical="center"/>
    </xf>
    <xf numFmtId="191" fontId="1" fillId="0" borderId="10" xfId="0" applyNumberFormat="1" applyFont="1" applyFill="1" applyBorder="1" applyAlignment="1">
      <alignment horizontal="right" vertical="center"/>
    </xf>
    <xf numFmtId="191" fontId="3" fillId="0" borderId="11" xfId="0" applyNumberFormat="1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91" fontId="4" fillId="0" borderId="17" xfId="0" applyNumberFormat="1" applyFont="1" applyBorder="1" applyAlignment="1">
      <alignment horizontal="right" vertical="center" wrapText="1"/>
    </xf>
    <xf numFmtId="191" fontId="4" fillId="0" borderId="20" xfId="0" applyNumberFormat="1" applyFont="1" applyBorder="1" applyAlignment="1">
      <alignment horizontal="right" vertical="center" wrapText="1"/>
    </xf>
    <xf numFmtId="191" fontId="4" fillId="0" borderId="17" xfId="0" applyNumberFormat="1" applyFont="1" applyBorder="1" applyAlignment="1">
      <alignment horizontal="right" vertical="center"/>
    </xf>
    <xf numFmtId="191" fontId="4" fillId="0" borderId="20" xfId="0" applyNumberFormat="1" applyFont="1" applyBorder="1" applyAlignment="1">
      <alignment horizontal="right" vertical="center"/>
    </xf>
    <xf numFmtId="191" fontId="1" fillId="0" borderId="0" xfId="0" applyNumberFormat="1" applyFont="1" applyBorder="1" applyAlignment="1">
      <alignment horizontal="right" vertical="center"/>
    </xf>
    <xf numFmtId="191" fontId="1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91" fontId="4" fillId="0" borderId="11" xfId="0" applyNumberFormat="1" applyFont="1" applyBorder="1" applyAlignment="1">
      <alignment vertical="center"/>
    </xf>
    <xf numFmtId="191" fontId="4" fillId="0" borderId="25" xfId="0" applyNumberFormat="1" applyFont="1" applyBorder="1" applyAlignment="1">
      <alignment vertical="center"/>
    </xf>
    <xf numFmtId="191" fontId="4" fillId="0" borderId="10" xfId="0" applyNumberFormat="1" applyFont="1" applyBorder="1" applyAlignment="1">
      <alignment vertical="center"/>
    </xf>
    <xf numFmtId="191" fontId="4" fillId="0" borderId="15" xfId="0" applyNumberFormat="1" applyFont="1" applyBorder="1" applyAlignment="1">
      <alignment vertical="center"/>
    </xf>
    <xf numFmtId="191" fontId="4" fillId="0" borderId="26" xfId="0" applyNumberFormat="1" applyFont="1" applyBorder="1" applyAlignment="1">
      <alignment horizontal="right" vertical="center"/>
    </xf>
    <xf numFmtId="191" fontId="4" fillId="0" borderId="18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191" fontId="4" fillId="0" borderId="15" xfId="0" applyNumberFormat="1" applyFont="1" applyBorder="1" applyAlignment="1">
      <alignment horizontal="right" vertical="center" wrapText="1"/>
    </xf>
    <xf numFmtId="191" fontId="4" fillId="0" borderId="0" xfId="0" applyNumberFormat="1" applyFont="1" applyBorder="1" applyAlignment="1">
      <alignment horizontal="right" vertical="center" wrapText="1"/>
    </xf>
    <xf numFmtId="191" fontId="4" fillId="0" borderId="0" xfId="0" applyNumberFormat="1" applyFont="1" applyBorder="1" applyAlignment="1">
      <alignment horizontal="right" vertical="center"/>
    </xf>
    <xf numFmtId="191" fontId="4" fillId="0" borderId="28" xfId="0" applyNumberFormat="1" applyFont="1" applyBorder="1" applyAlignment="1">
      <alignment horizontal="right" vertical="center" wrapText="1"/>
    </xf>
    <xf numFmtId="191" fontId="4" fillId="0" borderId="28" xfId="0" applyNumberFormat="1" applyFont="1" applyBorder="1" applyAlignment="1">
      <alignment horizontal="right" vertical="center"/>
    </xf>
    <xf numFmtId="191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/>
    </xf>
    <xf numFmtId="191" fontId="1" fillId="0" borderId="15" xfId="0" applyNumberFormat="1" applyFont="1" applyBorder="1" applyAlignment="1">
      <alignment horizontal="right" vertical="center"/>
    </xf>
    <xf numFmtId="191" fontId="1" fillId="0" borderId="15" xfId="0" applyNumberFormat="1" applyFont="1" applyBorder="1" applyAlignment="1">
      <alignment vertical="center"/>
    </xf>
    <xf numFmtId="191" fontId="0" fillId="0" borderId="0" xfId="0" applyNumberFormat="1" applyAlignment="1">
      <alignment vertical="center"/>
    </xf>
    <xf numFmtId="191" fontId="0" fillId="0" borderId="30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191" fontId="0" fillId="0" borderId="32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191" fontId="0" fillId="0" borderId="34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191" fontId="4" fillId="0" borderId="17" xfId="0" applyNumberFormat="1" applyFont="1" applyBorder="1" applyAlignment="1">
      <alignment vertical="center"/>
    </xf>
    <xf numFmtId="191" fontId="0" fillId="0" borderId="27" xfId="0" applyNumberFormat="1" applyBorder="1" applyAlignment="1">
      <alignment vertical="center"/>
    </xf>
    <xf numFmtId="191" fontId="0" fillId="0" borderId="0" xfId="0" applyNumberFormat="1" applyBorder="1" applyAlignment="1">
      <alignment vertical="center"/>
    </xf>
    <xf numFmtId="191" fontId="0" fillId="0" borderId="36" xfId="0" applyNumberFormat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191" fontId="5" fillId="0" borderId="10" xfId="0" applyNumberFormat="1" applyFont="1" applyBorder="1" applyAlignment="1">
      <alignment horizontal="right" vertical="center"/>
    </xf>
    <xf numFmtId="191" fontId="5" fillId="0" borderId="37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91" fontId="1" fillId="0" borderId="15" xfId="0" applyNumberFormat="1" applyFont="1" applyBorder="1" applyAlignment="1">
      <alignment horizontal="right" vertical="center" wrapText="1"/>
    </xf>
    <xf numFmtId="191" fontId="1" fillId="0" borderId="17" xfId="0" applyNumberFormat="1" applyFont="1" applyBorder="1" applyAlignment="1">
      <alignment horizontal="right" vertical="center" wrapText="1"/>
    </xf>
    <xf numFmtId="191" fontId="4" fillId="0" borderId="11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 wrapText="1"/>
    </xf>
    <xf numFmtId="191" fontId="4" fillId="0" borderId="11" xfId="0" applyNumberFormat="1" applyFont="1" applyBorder="1" applyAlignment="1">
      <alignment horizontal="right" vertical="center" wrapText="1"/>
    </xf>
    <xf numFmtId="191" fontId="4" fillId="0" borderId="15" xfId="0" applyNumberFormat="1" applyFont="1" applyBorder="1" applyAlignment="1">
      <alignment horizontal="right" vertical="center" wrapText="1"/>
    </xf>
    <xf numFmtId="191" fontId="4" fillId="0" borderId="20" xfId="0" applyNumberFormat="1" applyFont="1" applyBorder="1" applyAlignment="1">
      <alignment horizontal="right" vertical="center" wrapText="1"/>
    </xf>
    <xf numFmtId="191" fontId="4" fillId="0" borderId="17" xfId="0" applyNumberFormat="1" applyFont="1" applyBorder="1" applyAlignment="1">
      <alignment horizontal="right" vertical="center" wrapText="1"/>
    </xf>
    <xf numFmtId="191" fontId="1" fillId="0" borderId="11" xfId="0" applyNumberFormat="1" applyFont="1" applyBorder="1" applyAlignment="1">
      <alignment horizontal="right" vertical="center"/>
    </xf>
    <xf numFmtId="191" fontId="4" fillId="0" borderId="21" xfId="0" applyNumberFormat="1" applyFont="1" applyBorder="1" applyAlignment="1">
      <alignment horizontal="right" vertical="center"/>
    </xf>
    <xf numFmtId="191" fontId="4" fillId="0" borderId="22" xfId="0" applyNumberFormat="1" applyFont="1" applyBorder="1" applyAlignment="1">
      <alignment horizontal="right" vertical="center"/>
    </xf>
    <xf numFmtId="191" fontId="4" fillId="0" borderId="39" xfId="0" applyNumberFormat="1" applyFont="1" applyBorder="1" applyAlignment="1">
      <alignment horizontal="right" vertical="center"/>
    </xf>
    <xf numFmtId="191" fontId="4" fillId="0" borderId="15" xfId="0" applyNumberFormat="1" applyFont="1" applyBorder="1" applyAlignment="1">
      <alignment horizontal="right" vertical="center"/>
    </xf>
    <xf numFmtId="191" fontId="4" fillId="0" borderId="20" xfId="0" applyNumberFormat="1" applyFont="1" applyBorder="1" applyAlignment="1">
      <alignment horizontal="right" vertical="center"/>
    </xf>
    <xf numFmtId="191" fontId="4" fillId="0" borderId="17" xfId="0" applyNumberFormat="1" applyFont="1" applyBorder="1" applyAlignment="1">
      <alignment horizontal="right" vertical="center"/>
    </xf>
    <xf numFmtId="191" fontId="4" fillId="0" borderId="19" xfId="0" applyNumberFormat="1" applyFont="1" applyBorder="1" applyAlignment="1">
      <alignment horizontal="right" vertical="center" wrapText="1"/>
    </xf>
    <xf numFmtId="191" fontId="4" fillId="0" borderId="23" xfId="0" applyNumberFormat="1" applyFont="1" applyBorder="1" applyAlignment="1">
      <alignment horizontal="right" vertical="center" wrapText="1"/>
    </xf>
    <xf numFmtId="191" fontId="4" fillId="0" borderId="24" xfId="0" applyNumberFormat="1" applyFont="1" applyBorder="1" applyAlignment="1">
      <alignment horizontal="right" vertical="center" wrapText="1"/>
    </xf>
    <xf numFmtId="191" fontId="4" fillId="0" borderId="15" xfId="0" applyNumberFormat="1" applyFont="1" applyBorder="1" applyAlignment="1">
      <alignment horizontal="center" vertical="center"/>
    </xf>
    <xf numFmtId="191" fontId="4" fillId="0" borderId="20" xfId="0" applyNumberFormat="1" applyFont="1" applyBorder="1" applyAlignment="1">
      <alignment horizontal="center" vertical="center"/>
    </xf>
    <xf numFmtId="191" fontId="4" fillId="0" borderId="1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191" fontId="1" fillId="0" borderId="11" xfId="0" applyNumberFormat="1" applyFont="1" applyBorder="1" applyAlignment="1">
      <alignment horizontal="right" vertical="center" wrapText="1"/>
    </xf>
    <xf numFmtId="191" fontId="4" fillId="0" borderId="10" xfId="0" applyNumberFormat="1" applyFont="1" applyBorder="1" applyAlignment="1">
      <alignment horizontal="right" vertical="center"/>
    </xf>
    <xf numFmtId="191" fontId="4" fillId="0" borderId="18" xfId="0" applyNumberFormat="1" applyFont="1" applyBorder="1" applyAlignment="1">
      <alignment horizontal="right" vertical="center" wrapText="1"/>
    </xf>
    <xf numFmtId="191" fontId="4" fillId="0" borderId="15" xfId="0" applyNumberFormat="1" applyFont="1" applyBorder="1" applyAlignment="1">
      <alignment horizontal="center" vertical="center" wrapText="1"/>
    </xf>
    <xf numFmtId="191" fontId="4" fillId="0" borderId="17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91" fontId="4" fillId="0" borderId="26" xfId="0" applyNumberFormat="1" applyFont="1" applyBorder="1" applyAlignment="1">
      <alignment horizontal="right" vertical="center"/>
    </xf>
    <xf numFmtId="191" fontId="4" fillId="0" borderId="25" xfId="0" applyNumberFormat="1" applyFont="1" applyBorder="1" applyAlignment="1">
      <alignment horizontal="right" vertical="center"/>
    </xf>
    <xf numFmtId="191" fontId="1" fillId="0" borderId="15" xfId="0" applyNumberFormat="1" applyFont="1" applyBorder="1" applyAlignment="1">
      <alignment horizontal="right" vertical="center"/>
    </xf>
    <xf numFmtId="191" fontId="1" fillId="0" borderId="20" xfId="0" applyNumberFormat="1" applyFont="1" applyBorder="1" applyAlignment="1">
      <alignment horizontal="right" vertical="center"/>
    </xf>
    <xf numFmtId="191" fontId="1" fillId="0" borderId="17" xfId="0" applyNumberFormat="1" applyFont="1" applyBorder="1" applyAlignment="1">
      <alignment horizontal="right" vertical="center"/>
    </xf>
    <xf numFmtId="191" fontId="4" fillId="0" borderId="48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vertical="center" wrapText="1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191" fontId="4" fillId="0" borderId="2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7</xdr:row>
      <xdr:rowOff>38100</xdr:rowOff>
    </xdr:from>
    <xdr:to>
      <xdr:col>5</xdr:col>
      <xdr:colOff>180975</xdr:colOff>
      <xdr:row>8</xdr:row>
      <xdr:rowOff>0</xdr:rowOff>
    </xdr:to>
    <xdr:sp>
      <xdr:nvSpPr>
        <xdr:cNvPr id="1" name="AutoShape 1294"/>
        <xdr:cNvSpPr>
          <a:spLocks/>
        </xdr:cNvSpPr>
      </xdr:nvSpPr>
      <xdr:spPr>
        <a:xfrm>
          <a:off x="5486400" y="1352550"/>
          <a:ext cx="114300" cy="19050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8</xdr:row>
      <xdr:rowOff>38100</xdr:rowOff>
    </xdr:from>
    <xdr:to>
      <xdr:col>5</xdr:col>
      <xdr:colOff>171450</xdr:colOff>
      <xdr:row>8</xdr:row>
      <xdr:rowOff>133350</xdr:rowOff>
    </xdr:to>
    <xdr:sp>
      <xdr:nvSpPr>
        <xdr:cNvPr id="2" name="AutoShape 1295"/>
        <xdr:cNvSpPr>
          <a:spLocks/>
        </xdr:cNvSpPr>
      </xdr:nvSpPr>
      <xdr:spPr>
        <a:xfrm>
          <a:off x="5505450" y="1581150"/>
          <a:ext cx="85725" cy="952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23</xdr:row>
      <xdr:rowOff>38100</xdr:rowOff>
    </xdr:from>
    <xdr:to>
      <xdr:col>5</xdr:col>
      <xdr:colOff>133350</xdr:colOff>
      <xdr:row>23</xdr:row>
      <xdr:rowOff>142875</xdr:rowOff>
    </xdr:to>
    <xdr:sp>
      <xdr:nvSpPr>
        <xdr:cNvPr id="3" name="AutoShape 1300"/>
        <xdr:cNvSpPr>
          <a:spLocks/>
        </xdr:cNvSpPr>
      </xdr:nvSpPr>
      <xdr:spPr>
        <a:xfrm>
          <a:off x="5467350" y="534352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7</xdr:row>
      <xdr:rowOff>0</xdr:rowOff>
    </xdr:from>
    <xdr:to>
      <xdr:col>6</xdr:col>
      <xdr:colOff>247650</xdr:colOff>
      <xdr:row>7</xdr:row>
      <xdr:rowOff>133350</xdr:rowOff>
    </xdr:to>
    <xdr:sp>
      <xdr:nvSpPr>
        <xdr:cNvPr id="4" name="AutoShape 1302"/>
        <xdr:cNvSpPr>
          <a:spLocks/>
        </xdr:cNvSpPr>
      </xdr:nvSpPr>
      <xdr:spPr>
        <a:xfrm>
          <a:off x="6486525" y="1314450"/>
          <a:ext cx="11430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790575</xdr:colOff>
      <xdr:row>7</xdr:row>
      <xdr:rowOff>28575</xdr:rowOff>
    </xdr:from>
    <xdr:to>
      <xdr:col>6</xdr:col>
      <xdr:colOff>876300</xdr:colOff>
      <xdr:row>7</xdr:row>
      <xdr:rowOff>123825</xdr:rowOff>
    </xdr:to>
    <xdr:sp>
      <xdr:nvSpPr>
        <xdr:cNvPr id="5" name="AutoShape 1303"/>
        <xdr:cNvSpPr>
          <a:spLocks/>
        </xdr:cNvSpPr>
      </xdr:nvSpPr>
      <xdr:spPr>
        <a:xfrm>
          <a:off x="7143750" y="1343025"/>
          <a:ext cx="85725" cy="952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38100</xdr:rowOff>
    </xdr:from>
    <xdr:to>
      <xdr:col>8</xdr:col>
      <xdr:colOff>161925</xdr:colOff>
      <xdr:row>7</xdr:row>
      <xdr:rowOff>142875</xdr:rowOff>
    </xdr:to>
    <xdr:sp>
      <xdr:nvSpPr>
        <xdr:cNvPr id="6" name="AutoShape 1304"/>
        <xdr:cNvSpPr>
          <a:spLocks/>
        </xdr:cNvSpPr>
      </xdr:nvSpPr>
      <xdr:spPr>
        <a:xfrm>
          <a:off x="8248650" y="1352550"/>
          <a:ext cx="142875" cy="1047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23</xdr:row>
      <xdr:rowOff>19050</xdr:rowOff>
    </xdr:from>
    <xdr:to>
      <xdr:col>8</xdr:col>
      <xdr:colOff>142875</xdr:colOff>
      <xdr:row>23</xdr:row>
      <xdr:rowOff>123825</xdr:rowOff>
    </xdr:to>
    <xdr:sp>
      <xdr:nvSpPr>
        <xdr:cNvPr id="7" name="AutoShape 1309"/>
        <xdr:cNvSpPr>
          <a:spLocks/>
        </xdr:cNvSpPr>
      </xdr:nvSpPr>
      <xdr:spPr>
        <a:xfrm>
          <a:off x="8286750" y="532447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8" name="AutoShape 1310"/>
        <xdr:cNvSpPr>
          <a:spLocks/>
        </xdr:cNvSpPr>
      </xdr:nvSpPr>
      <xdr:spPr>
        <a:xfrm>
          <a:off x="2590800" y="109442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9" name="AutoShape 1311"/>
        <xdr:cNvSpPr>
          <a:spLocks/>
        </xdr:cNvSpPr>
      </xdr:nvSpPr>
      <xdr:spPr>
        <a:xfrm>
          <a:off x="2590800" y="109442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9</xdr:row>
      <xdr:rowOff>38100</xdr:rowOff>
    </xdr:from>
    <xdr:to>
      <xdr:col>5</xdr:col>
      <xdr:colOff>190500</xdr:colOff>
      <xdr:row>9</xdr:row>
      <xdr:rowOff>123825</xdr:rowOff>
    </xdr:to>
    <xdr:sp>
      <xdr:nvSpPr>
        <xdr:cNvPr id="10" name="AutoShape 1313"/>
        <xdr:cNvSpPr>
          <a:spLocks/>
        </xdr:cNvSpPr>
      </xdr:nvSpPr>
      <xdr:spPr>
        <a:xfrm>
          <a:off x="5505450" y="1800225"/>
          <a:ext cx="104775" cy="857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6</xdr:row>
      <xdr:rowOff>28575</xdr:rowOff>
    </xdr:from>
    <xdr:to>
      <xdr:col>6</xdr:col>
      <xdr:colOff>952500</xdr:colOff>
      <xdr:row>6</xdr:row>
      <xdr:rowOff>123825</xdr:rowOff>
    </xdr:to>
    <xdr:sp>
      <xdr:nvSpPr>
        <xdr:cNvPr id="11" name="AutoShape 1314"/>
        <xdr:cNvSpPr>
          <a:spLocks/>
        </xdr:cNvSpPr>
      </xdr:nvSpPr>
      <xdr:spPr>
        <a:xfrm>
          <a:off x="7229475" y="1181100"/>
          <a:ext cx="76200" cy="9525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76200</xdr:rowOff>
    </xdr:from>
    <xdr:to>
      <xdr:col>6</xdr:col>
      <xdr:colOff>209550</xdr:colOff>
      <xdr:row>8</xdr:row>
      <xdr:rowOff>190500</xdr:rowOff>
    </xdr:to>
    <xdr:sp>
      <xdr:nvSpPr>
        <xdr:cNvPr id="12" name="AutoShape 1315"/>
        <xdr:cNvSpPr>
          <a:spLocks/>
        </xdr:cNvSpPr>
      </xdr:nvSpPr>
      <xdr:spPr>
        <a:xfrm>
          <a:off x="6381750" y="1619250"/>
          <a:ext cx="180975" cy="11430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7</xdr:row>
      <xdr:rowOff>142875</xdr:rowOff>
    </xdr:from>
    <xdr:to>
      <xdr:col>7</xdr:col>
      <xdr:colOff>238125</xdr:colOff>
      <xdr:row>8</xdr:row>
      <xdr:rowOff>38100</xdr:rowOff>
    </xdr:to>
    <xdr:sp>
      <xdr:nvSpPr>
        <xdr:cNvPr id="13" name="AutoShape 1316"/>
        <xdr:cNvSpPr>
          <a:spLocks/>
        </xdr:cNvSpPr>
      </xdr:nvSpPr>
      <xdr:spPr>
        <a:xfrm>
          <a:off x="7448550" y="1457325"/>
          <a:ext cx="161925" cy="123825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9</xdr:row>
      <xdr:rowOff>38100</xdr:rowOff>
    </xdr:from>
    <xdr:to>
      <xdr:col>8</xdr:col>
      <xdr:colOff>838200</xdr:colOff>
      <xdr:row>9</xdr:row>
      <xdr:rowOff>133350</xdr:rowOff>
    </xdr:to>
    <xdr:sp>
      <xdr:nvSpPr>
        <xdr:cNvPr id="14" name="AutoShape 1317"/>
        <xdr:cNvSpPr>
          <a:spLocks/>
        </xdr:cNvSpPr>
      </xdr:nvSpPr>
      <xdr:spPr>
        <a:xfrm>
          <a:off x="8963025" y="1800225"/>
          <a:ext cx="104775" cy="9525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27</xdr:row>
      <xdr:rowOff>95250</xdr:rowOff>
    </xdr:from>
    <xdr:to>
      <xdr:col>5</xdr:col>
      <xdr:colOff>152400</xdr:colOff>
      <xdr:row>27</xdr:row>
      <xdr:rowOff>171450</xdr:rowOff>
    </xdr:to>
    <xdr:sp>
      <xdr:nvSpPr>
        <xdr:cNvPr id="15" name="AutoShape 1318"/>
        <xdr:cNvSpPr>
          <a:spLocks/>
        </xdr:cNvSpPr>
      </xdr:nvSpPr>
      <xdr:spPr>
        <a:xfrm>
          <a:off x="5467350" y="6229350"/>
          <a:ext cx="104775" cy="7620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27</xdr:row>
      <xdr:rowOff>28575</xdr:rowOff>
    </xdr:from>
    <xdr:to>
      <xdr:col>8</xdr:col>
      <xdr:colOff>133350</xdr:colOff>
      <xdr:row>27</xdr:row>
      <xdr:rowOff>114300</xdr:rowOff>
    </xdr:to>
    <xdr:sp>
      <xdr:nvSpPr>
        <xdr:cNvPr id="16" name="AutoShape 1319"/>
        <xdr:cNvSpPr>
          <a:spLocks/>
        </xdr:cNvSpPr>
      </xdr:nvSpPr>
      <xdr:spPr>
        <a:xfrm>
          <a:off x="8258175" y="6162675"/>
          <a:ext cx="104775" cy="857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47625</xdr:rowOff>
    </xdr:from>
    <xdr:to>
      <xdr:col>4</xdr:col>
      <xdr:colOff>180975</xdr:colOff>
      <xdr:row>8</xdr:row>
      <xdr:rowOff>9525</xdr:rowOff>
    </xdr:to>
    <xdr:sp>
      <xdr:nvSpPr>
        <xdr:cNvPr id="17" name="AutoShape 1320"/>
        <xdr:cNvSpPr>
          <a:spLocks/>
        </xdr:cNvSpPr>
      </xdr:nvSpPr>
      <xdr:spPr>
        <a:xfrm>
          <a:off x="4410075" y="1362075"/>
          <a:ext cx="180975" cy="19050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35</xdr:row>
      <xdr:rowOff>76200</xdr:rowOff>
    </xdr:from>
    <xdr:to>
      <xdr:col>3</xdr:col>
      <xdr:colOff>123825</xdr:colOff>
      <xdr:row>41</xdr:row>
      <xdr:rowOff>171450</xdr:rowOff>
    </xdr:to>
    <xdr:sp>
      <xdr:nvSpPr>
        <xdr:cNvPr id="18" name="AutoShape 1324"/>
        <xdr:cNvSpPr>
          <a:spLocks/>
        </xdr:cNvSpPr>
      </xdr:nvSpPr>
      <xdr:spPr>
        <a:xfrm>
          <a:off x="3448050" y="8286750"/>
          <a:ext cx="133350" cy="1524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34</xdr:row>
      <xdr:rowOff>209550</xdr:rowOff>
    </xdr:from>
    <xdr:to>
      <xdr:col>4</xdr:col>
      <xdr:colOff>133350</xdr:colOff>
      <xdr:row>41</xdr:row>
      <xdr:rowOff>38100</xdr:rowOff>
    </xdr:to>
    <xdr:sp>
      <xdr:nvSpPr>
        <xdr:cNvPr id="19" name="AutoShape 1325"/>
        <xdr:cNvSpPr>
          <a:spLocks/>
        </xdr:cNvSpPr>
      </xdr:nvSpPr>
      <xdr:spPr>
        <a:xfrm>
          <a:off x="4429125" y="8181975"/>
          <a:ext cx="114300" cy="1495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34</xdr:row>
      <xdr:rowOff>219075</xdr:rowOff>
    </xdr:from>
    <xdr:to>
      <xdr:col>7</xdr:col>
      <xdr:colOff>152400</xdr:colOff>
      <xdr:row>41</xdr:row>
      <xdr:rowOff>38100</xdr:rowOff>
    </xdr:to>
    <xdr:sp>
      <xdr:nvSpPr>
        <xdr:cNvPr id="20" name="AutoShape 1326"/>
        <xdr:cNvSpPr>
          <a:spLocks/>
        </xdr:cNvSpPr>
      </xdr:nvSpPr>
      <xdr:spPr>
        <a:xfrm>
          <a:off x="7439025" y="8191500"/>
          <a:ext cx="85725" cy="1485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34</xdr:row>
      <xdr:rowOff>161925</xdr:rowOff>
    </xdr:from>
    <xdr:to>
      <xdr:col>9</xdr:col>
      <xdr:colOff>95250</xdr:colOff>
      <xdr:row>41</xdr:row>
      <xdr:rowOff>0</xdr:rowOff>
    </xdr:to>
    <xdr:sp>
      <xdr:nvSpPr>
        <xdr:cNvPr id="21" name="AutoShape 1327"/>
        <xdr:cNvSpPr>
          <a:spLocks/>
        </xdr:cNvSpPr>
      </xdr:nvSpPr>
      <xdr:spPr>
        <a:xfrm>
          <a:off x="9163050" y="8134350"/>
          <a:ext cx="85725" cy="1504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25</xdr:row>
      <xdr:rowOff>57150</xdr:rowOff>
    </xdr:from>
    <xdr:to>
      <xdr:col>8</xdr:col>
      <xdr:colOff>152400</xdr:colOff>
      <xdr:row>25</xdr:row>
      <xdr:rowOff>161925</xdr:rowOff>
    </xdr:to>
    <xdr:sp>
      <xdr:nvSpPr>
        <xdr:cNvPr id="22" name="AutoShape 1330"/>
        <xdr:cNvSpPr>
          <a:spLocks/>
        </xdr:cNvSpPr>
      </xdr:nvSpPr>
      <xdr:spPr>
        <a:xfrm>
          <a:off x="8296275" y="580072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30</xdr:row>
      <xdr:rowOff>133350</xdr:rowOff>
    </xdr:from>
    <xdr:to>
      <xdr:col>8</xdr:col>
      <xdr:colOff>180975</xdr:colOff>
      <xdr:row>30</xdr:row>
      <xdr:rowOff>238125</xdr:rowOff>
    </xdr:to>
    <xdr:sp>
      <xdr:nvSpPr>
        <xdr:cNvPr id="23" name="AutoShape 1331"/>
        <xdr:cNvSpPr>
          <a:spLocks/>
        </xdr:cNvSpPr>
      </xdr:nvSpPr>
      <xdr:spPr>
        <a:xfrm>
          <a:off x="8324850" y="6781800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30</xdr:row>
      <xdr:rowOff>133350</xdr:rowOff>
    </xdr:from>
    <xdr:to>
      <xdr:col>5</xdr:col>
      <xdr:colOff>152400</xdr:colOff>
      <xdr:row>30</xdr:row>
      <xdr:rowOff>238125</xdr:rowOff>
    </xdr:to>
    <xdr:sp>
      <xdr:nvSpPr>
        <xdr:cNvPr id="24" name="AutoShape 1332"/>
        <xdr:cNvSpPr>
          <a:spLocks/>
        </xdr:cNvSpPr>
      </xdr:nvSpPr>
      <xdr:spPr>
        <a:xfrm>
          <a:off x="5486400" y="6781800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25</xdr:row>
      <xdr:rowOff>85725</xdr:rowOff>
    </xdr:from>
    <xdr:to>
      <xdr:col>5</xdr:col>
      <xdr:colOff>123825</xdr:colOff>
      <xdr:row>25</xdr:row>
      <xdr:rowOff>190500</xdr:rowOff>
    </xdr:to>
    <xdr:sp>
      <xdr:nvSpPr>
        <xdr:cNvPr id="25" name="AutoShape 1333"/>
        <xdr:cNvSpPr>
          <a:spLocks/>
        </xdr:cNvSpPr>
      </xdr:nvSpPr>
      <xdr:spPr>
        <a:xfrm>
          <a:off x="5457825" y="5829300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7</xdr:row>
      <xdr:rowOff>76200</xdr:rowOff>
    </xdr:from>
    <xdr:to>
      <xdr:col>16</xdr:col>
      <xdr:colOff>200025</xdr:colOff>
      <xdr:row>7</xdr:row>
      <xdr:rowOff>190500</xdr:rowOff>
    </xdr:to>
    <xdr:sp>
      <xdr:nvSpPr>
        <xdr:cNvPr id="26" name="AutoShape 1336"/>
        <xdr:cNvSpPr>
          <a:spLocks/>
        </xdr:cNvSpPr>
      </xdr:nvSpPr>
      <xdr:spPr>
        <a:xfrm>
          <a:off x="15316200" y="1390650"/>
          <a:ext cx="76200" cy="11430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13</xdr:row>
      <xdr:rowOff>85725</xdr:rowOff>
    </xdr:from>
    <xdr:to>
      <xdr:col>16</xdr:col>
      <xdr:colOff>114300</xdr:colOff>
      <xdr:row>13</xdr:row>
      <xdr:rowOff>180975</xdr:rowOff>
    </xdr:to>
    <xdr:sp>
      <xdr:nvSpPr>
        <xdr:cNvPr id="27" name="AutoShape 1337"/>
        <xdr:cNvSpPr>
          <a:spLocks/>
        </xdr:cNvSpPr>
      </xdr:nvSpPr>
      <xdr:spPr>
        <a:xfrm>
          <a:off x="15230475" y="2743200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12</xdr:row>
      <xdr:rowOff>66675</xdr:rowOff>
    </xdr:from>
    <xdr:to>
      <xdr:col>16</xdr:col>
      <xdr:colOff>85725</xdr:colOff>
      <xdr:row>12</xdr:row>
      <xdr:rowOff>161925</xdr:rowOff>
    </xdr:to>
    <xdr:sp>
      <xdr:nvSpPr>
        <xdr:cNvPr id="28" name="AutoShape 1338"/>
        <xdr:cNvSpPr>
          <a:spLocks/>
        </xdr:cNvSpPr>
      </xdr:nvSpPr>
      <xdr:spPr>
        <a:xfrm>
          <a:off x="15201900" y="2457450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14</xdr:row>
      <xdr:rowOff>66675</xdr:rowOff>
    </xdr:from>
    <xdr:to>
      <xdr:col>16</xdr:col>
      <xdr:colOff>114300</xdr:colOff>
      <xdr:row>14</xdr:row>
      <xdr:rowOff>161925</xdr:rowOff>
    </xdr:to>
    <xdr:sp>
      <xdr:nvSpPr>
        <xdr:cNvPr id="29" name="AutoShape 1339"/>
        <xdr:cNvSpPr>
          <a:spLocks/>
        </xdr:cNvSpPr>
      </xdr:nvSpPr>
      <xdr:spPr>
        <a:xfrm>
          <a:off x="15230475" y="2990850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15</xdr:row>
      <xdr:rowOff>9525</xdr:rowOff>
    </xdr:from>
    <xdr:to>
      <xdr:col>16</xdr:col>
      <xdr:colOff>104775</xdr:colOff>
      <xdr:row>15</xdr:row>
      <xdr:rowOff>76200</xdr:rowOff>
    </xdr:to>
    <xdr:sp>
      <xdr:nvSpPr>
        <xdr:cNvPr id="30" name="AutoShape 1340"/>
        <xdr:cNvSpPr>
          <a:spLocks/>
        </xdr:cNvSpPr>
      </xdr:nvSpPr>
      <xdr:spPr>
        <a:xfrm>
          <a:off x="15220950" y="3200400"/>
          <a:ext cx="76200" cy="666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31</xdr:row>
      <xdr:rowOff>200025</xdr:rowOff>
    </xdr:from>
    <xdr:to>
      <xdr:col>16</xdr:col>
      <xdr:colOff>152400</xdr:colOff>
      <xdr:row>31</xdr:row>
      <xdr:rowOff>371475</xdr:rowOff>
    </xdr:to>
    <xdr:sp>
      <xdr:nvSpPr>
        <xdr:cNvPr id="31" name="AutoShape 1341"/>
        <xdr:cNvSpPr>
          <a:spLocks/>
        </xdr:cNvSpPr>
      </xdr:nvSpPr>
      <xdr:spPr>
        <a:xfrm>
          <a:off x="15268575" y="7277100"/>
          <a:ext cx="76200" cy="1714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5</xdr:row>
      <xdr:rowOff>76200</xdr:rowOff>
    </xdr:from>
    <xdr:to>
      <xdr:col>16</xdr:col>
      <xdr:colOff>190500</xdr:colOff>
      <xdr:row>5</xdr:row>
      <xdr:rowOff>114300</xdr:rowOff>
    </xdr:to>
    <xdr:sp>
      <xdr:nvSpPr>
        <xdr:cNvPr id="32" name="AutoShape 1344"/>
        <xdr:cNvSpPr>
          <a:spLocks/>
        </xdr:cNvSpPr>
      </xdr:nvSpPr>
      <xdr:spPr>
        <a:xfrm>
          <a:off x="15287625" y="1066800"/>
          <a:ext cx="95250" cy="381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28</xdr:row>
      <xdr:rowOff>57150</xdr:rowOff>
    </xdr:from>
    <xdr:to>
      <xdr:col>4</xdr:col>
      <xdr:colOff>209550</xdr:colOff>
      <xdr:row>28</xdr:row>
      <xdr:rowOff>171450</xdr:rowOff>
    </xdr:to>
    <xdr:sp>
      <xdr:nvSpPr>
        <xdr:cNvPr id="33" name="AutoShape 1346"/>
        <xdr:cNvSpPr>
          <a:spLocks/>
        </xdr:cNvSpPr>
      </xdr:nvSpPr>
      <xdr:spPr>
        <a:xfrm>
          <a:off x="4438650" y="6362700"/>
          <a:ext cx="180975" cy="11430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28</xdr:row>
      <xdr:rowOff>38100</xdr:rowOff>
    </xdr:from>
    <xdr:to>
      <xdr:col>7</xdr:col>
      <xdr:colOff>200025</xdr:colOff>
      <xdr:row>28</xdr:row>
      <xdr:rowOff>171450</xdr:rowOff>
    </xdr:to>
    <xdr:sp>
      <xdr:nvSpPr>
        <xdr:cNvPr id="34" name="AutoShape 1347"/>
        <xdr:cNvSpPr>
          <a:spLocks/>
        </xdr:cNvSpPr>
      </xdr:nvSpPr>
      <xdr:spPr>
        <a:xfrm>
          <a:off x="7391400" y="6343650"/>
          <a:ext cx="180975" cy="13335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29</xdr:row>
      <xdr:rowOff>38100</xdr:rowOff>
    </xdr:from>
    <xdr:to>
      <xdr:col>8</xdr:col>
      <xdr:colOff>161925</xdr:colOff>
      <xdr:row>29</xdr:row>
      <xdr:rowOff>161925</xdr:rowOff>
    </xdr:to>
    <xdr:sp>
      <xdr:nvSpPr>
        <xdr:cNvPr id="35" name="AutoShape 1348"/>
        <xdr:cNvSpPr>
          <a:spLocks/>
        </xdr:cNvSpPr>
      </xdr:nvSpPr>
      <xdr:spPr>
        <a:xfrm>
          <a:off x="8277225" y="6515100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24</xdr:row>
      <xdr:rowOff>28575</xdr:rowOff>
    </xdr:from>
    <xdr:to>
      <xdr:col>16</xdr:col>
      <xdr:colOff>95250</xdr:colOff>
      <xdr:row>24</xdr:row>
      <xdr:rowOff>171450</xdr:rowOff>
    </xdr:to>
    <xdr:sp>
      <xdr:nvSpPr>
        <xdr:cNvPr id="36" name="AutoShape 1354"/>
        <xdr:cNvSpPr>
          <a:spLocks/>
        </xdr:cNvSpPr>
      </xdr:nvSpPr>
      <xdr:spPr>
        <a:xfrm>
          <a:off x="15211425" y="5553075"/>
          <a:ext cx="76200" cy="1428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30</xdr:row>
      <xdr:rowOff>142875</xdr:rowOff>
    </xdr:from>
    <xdr:to>
      <xdr:col>16</xdr:col>
      <xdr:colOff>114300</xdr:colOff>
      <xdr:row>30</xdr:row>
      <xdr:rowOff>257175</xdr:rowOff>
    </xdr:to>
    <xdr:sp>
      <xdr:nvSpPr>
        <xdr:cNvPr id="37" name="AutoShape 1355"/>
        <xdr:cNvSpPr>
          <a:spLocks/>
        </xdr:cNvSpPr>
      </xdr:nvSpPr>
      <xdr:spPr>
        <a:xfrm>
          <a:off x="15230475" y="6791325"/>
          <a:ext cx="76200" cy="11430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49</xdr:row>
      <xdr:rowOff>47625</xdr:rowOff>
    </xdr:from>
    <xdr:to>
      <xdr:col>16</xdr:col>
      <xdr:colOff>152400</xdr:colOff>
      <xdr:row>49</xdr:row>
      <xdr:rowOff>152400</xdr:rowOff>
    </xdr:to>
    <xdr:sp>
      <xdr:nvSpPr>
        <xdr:cNvPr id="38" name="AutoShape 1356"/>
        <xdr:cNvSpPr>
          <a:spLocks/>
        </xdr:cNvSpPr>
      </xdr:nvSpPr>
      <xdr:spPr>
        <a:xfrm>
          <a:off x="15268575" y="11706225"/>
          <a:ext cx="76200" cy="1047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49</xdr:row>
      <xdr:rowOff>19050</xdr:rowOff>
    </xdr:from>
    <xdr:to>
      <xdr:col>3</xdr:col>
      <xdr:colOff>104775</xdr:colOff>
      <xdr:row>51</xdr:row>
      <xdr:rowOff>238125</xdr:rowOff>
    </xdr:to>
    <xdr:sp>
      <xdr:nvSpPr>
        <xdr:cNvPr id="39" name="AutoShape 1357"/>
        <xdr:cNvSpPr>
          <a:spLocks/>
        </xdr:cNvSpPr>
      </xdr:nvSpPr>
      <xdr:spPr>
        <a:xfrm>
          <a:off x="3486150" y="11677650"/>
          <a:ext cx="76200" cy="695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57150</xdr:rowOff>
    </xdr:from>
    <xdr:to>
      <xdr:col>5</xdr:col>
      <xdr:colOff>123825</xdr:colOff>
      <xdr:row>21</xdr:row>
      <xdr:rowOff>180975</xdr:rowOff>
    </xdr:to>
    <xdr:sp>
      <xdr:nvSpPr>
        <xdr:cNvPr id="40" name="AutoShape 1361"/>
        <xdr:cNvSpPr>
          <a:spLocks/>
        </xdr:cNvSpPr>
      </xdr:nvSpPr>
      <xdr:spPr>
        <a:xfrm>
          <a:off x="5429250" y="492442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</xdr:row>
      <xdr:rowOff>95250</xdr:rowOff>
    </xdr:from>
    <xdr:to>
      <xdr:col>5</xdr:col>
      <xdr:colOff>123825</xdr:colOff>
      <xdr:row>24</xdr:row>
      <xdr:rowOff>219075</xdr:rowOff>
    </xdr:to>
    <xdr:sp>
      <xdr:nvSpPr>
        <xdr:cNvPr id="41" name="AutoShape 1363"/>
        <xdr:cNvSpPr>
          <a:spLocks/>
        </xdr:cNvSpPr>
      </xdr:nvSpPr>
      <xdr:spPr>
        <a:xfrm>
          <a:off x="5429250" y="5619750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29</xdr:row>
      <xdr:rowOff>95250</xdr:rowOff>
    </xdr:from>
    <xdr:to>
      <xdr:col>5</xdr:col>
      <xdr:colOff>123825</xdr:colOff>
      <xdr:row>29</xdr:row>
      <xdr:rowOff>171450</xdr:rowOff>
    </xdr:to>
    <xdr:sp>
      <xdr:nvSpPr>
        <xdr:cNvPr id="42" name="AutoShape 1364"/>
        <xdr:cNvSpPr>
          <a:spLocks/>
        </xdr:cNvSpPr>
      </xdr:nvSpPr>
      <xdr:spPr>
        <a:xfrm>
          <a:off x="5429250" y="6572250"/>
          <a:ext cx="114300" cy="7620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46</xdr:row>
      <xdr:rowOff>19050</xdr:rowOff>
    </xdr:from>
    <xdr:to>
      <xdr:col>5</xdr:col>
      <xdr:colOff>190500</xdr:colOff>
      <xdr:row>46</xdr:row>
      <xdr:rowOff>142875</xdr:rowOff>
    </xdr:to>
    <xdr:sp>
      <xdr:nvSpPr>
        <xdr:cNvPr id="43" name="AutoShape 1365"/>
        <xdr:cNvSpPr>
          <a:spLocks/>
        </xdr:cNvSpPr>
      </xdr:nvSpPr>
      <xdr:spPr>
        <a:xfrm>
          <a:off x="5495925" y="1096327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21</xdr:row>
      <xdr:rowOff>28575</xdr:rowOff>
    </xdr:from>
    <xdr:to>
      <xdr:col>8</xdr:col>
      <xdr:colOff>133350</xdr:colOff>
      <xdr:row>21</xdr:row>
      <xdr:rowOff>152400</xdr:rowOff>
    </xdr:to>
    <xdr:sp>
      <xdr:nvSpPr>
        <xdr:cNvPr id="44" name="AutoShape 1366"/>
        <xdr:cNvSpPr>
          <a:spLocks/>
        </xdr:cNvSpPr>
      </xdr:nvSpPr>
      <xdr:spPr>
        <a:xfrm>
          <a:off x="8248650" y="4895850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24</xdr:row>
      <xdr:rowOff>85725</xdr:rowOff>
    </xdr:from>
    <xdr:to>
      <xdr:col>8</xdr:col>
      <xdr:colOff>152400</xdr:colOff>
      <xdr:row>24</xdr:row>
      <xdr:rowOff>209550</xdr:rowOff>
    </xdr:to>
    <xdr:sp>
      <xdr:nvSpPr>
        <xdr:cNvPr id="45" name="AutoShape 1367"/>
        <xdr:cNvSpPr>
          <a:spLocks/>
        </xdr:cNvSpPr>
      </xdr:nvSpPr>
      <xdr:spPr>
        <a:xfrm>
          <a:off x="8267700" y="561022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46</xdr:row>
      <xdr:rowOff>19050</xdr:rowOff>
    </xdr:from>
    <xdr:to>
      <xdr:col>8</xdr:col>
      <xdr:colOff>190500</xdr:colOff>
      <xdr:row>46</xdr:row>
      <xdr:rowOff>142875</xdr:rowOff>
    </xdr:to>
    <xdr:sp>
      <xdr:nvSpPr>
        <xdr:cNvPr id="46" name="AutoShape 1368"/>
        <xdr:cNvSpPr>
          <a:spLocks/>
        </xdr:cNvSpPr>
      </xdr:nvSpPr>
      <xdr:spPr>
        <a:xfrm>
          <a:off x="8305800" y="1096327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38</xdr:row>
      <xdr:rowOff>47625</xdr:rowOff>
    </xdr:from>
    <xdr:to>
      <xdr:col>16</xdr:col>
      <xdr:colOff>104775</xdr:colOff>
      <xdr:row>38</xdr:row>
      <xdr:rowOff>161925</xdr:rowOff>
    </xdr:to>
    <xdr:sp>
      <xdr:nvSpPr>
        <xdr:cNvPr id="47" name="AutoShape 1369"/>
        <xdr:cNvSpPr>
          <a:spLocks/>
        </xdr:cNvSpPr>
      </xdr:nvSpPr>
      <xdr:spPr>
        <a:xfrm>
          <a:off x="15220950" y="8972550"/>
          <a:ext cx="76200" cy="11430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54</xdr:row>
      <xdr:rowOff>28575</xdr:rowOff>
    </xdr:from>
    <xdr:to>
      <xdr:col>0</xdr:col>
      <xdr:colOff>247650</xdr:colOff>
      <xdr:row>54</xdr:row>
      <xdr:rowOff>152400</xdr:rowOff>
    </xdr:to>
    <xdr:sp>
      <xdr:nvSpPr>
        <xdr:cNvPr id="48" name="AutoShape 41728"/>
        <xdr:cNvSpPr>
          <a:spLocks/>
        </xdr:cNvSpPr>
      </xdr:nvSpPr>
      <xdr:spPr>
        <a:xfrm>
          <a:off x="142875" y="12877800"/>
          <a:ext cx="1047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23</xdr:row>
      <xdr:rowOff>38100</xdr:rowOff>
    </xdr:from>
    <xdr:to>
      <xdr:col>6</xdr:col>
      <xdr:colOff>133350</xdr:colOff>
      <xdr:row>23</xdr:row>
      <xdr:rowOff>142875</xdr:rowOff>
    </xdr:to>
    <xdr:sp>
      <xdr:nvSpPr>
        <xdr:cNvPr id="49" name="AutoShape 1300"/>
        <xdr:cNvSpPr>
          <a:spLocks/>
        </xdr:cNvSpPr>
      </xdr:nvSpPr>
      <xdr:spPr>
        <a:xfrm>
          <a:off x="6400800" y="534352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25</xdr:row>
      <xdr:rowOff>38100</xdr:rowOff>
    </xdr:from>
    <xdr:to>
      <xdr:col>6</xdr:col>
      <xdr:colOff>133350</xdr:colOff>
      <xdr:row>25</xdr:row>
      <xdr:rowOff>142875</xdr:rowOff>
    </xdr:to>
    <xdr:sp>
      <xdr:nvSpPr>
        <xdr:cNvPr id="50" name="AutoShape 1300"/>
        <xdr:cNvSpPr>
          <a:spLocks/>
        </xdr:cNvSpPr>
      </xdr:nvSpPr>
      <xdr:spPr>
        <a:xfrm>
          <a:off x="6400800" y="578167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123825</xdr:rowOff>
    </xdr:from>
    <xdr:to>
      <xdr:col>6</xdr:col>
      <xdr:colOff>161925</xdr:colOff>
      <xdr:row>30</xdr:row>
      <xdr:rowOff>228600</xdr:rowOff>
    </xdr:to>
    <xdr:sp>
      <xdr:nvSpPr>
        <xdr:cNvPr id="51" name="AutoShape 1300"/>
        <xdr:cNvSpPr>
          <a:spLocks/>
        </xdr:cNvSpPr>
      </xdr:nvSpPr>
      <xdr:spPr>
        <a:xfrm>
          <a:off x="6429375" y="677227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47625</xdr:rowOff>
    </xdr:from>
    <xdr:to>
      <xdr:col>14</xdr:col>
      <xdr:colOff>114300</xdr:colOff>
      <xdr:row>22</xdr:row>
      <xdr:rowOff>171450</xdr:rowOff>
    </xdr:to>
    <xdr:sp>
      <xdr:nvSpPr>
        <xdr:cNvPr id="52" name="AutoShape 41734"/>
        <xdr:cNvSpPr>
          <a:spLocks/>
        </xdr:cNvSpPr>
      </xdr:nvSpPr>
      <xdr:spPr>
        <a:xfrm>
          <a:off x="13506450" y="5133975"/>
          <a:ext cx="1047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24</xdr:row>
      <xdr:rowOff>28575</xdr:rowOff>
    </xdr:from>
    <xdr:to>
      <xdr:col>14</xdr:col>
      <xdr:colOff>161925</xdr:colOff>
      <xdr:row>24</xdr:row>
      <xdr:rowOff>152400</xdr:rowOff>
    </xdr:to>
    <xdr:sp>
      <xdr:nvSpPr>
        <xdr:cNvPr id="53" name="AutoShape 41735"/>
        <xdr:cNvSpPr>
          <a:spLocks/>
        </xdr:cNvSpPr>
      </xdr:nvSpPr>
      <xdr:spPr>
        <a:xfrm>
          <a:off x="13554075" y="5553075"/>
          <a:ext cx="1047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30</xdr:row>
      <xdr:rowOff>19050</xdr:rowOff>
    </xdr:from>
    <xdr:to>
      <xdr:col>14</xdr:col>
      <xdr:colOff>133350</xdr:colOff>
      <xdr:row>30</xdr:row>
      <xdr:rowOff>142875</xdr:rowOff>
    </xdr:to>
    <xdr:sp>
      <xdr:nvSpPr>
        <xdr:cNvPr id="54" name="AutoShape 41736"/>
        <xdr:cNvSpPr>
          <a:spLocks/>
        </xdr:cNvSpPr>
      </xdr:nvSpPr>
      <xdr:spPr>
        <a:xfrm>
          <a:off x="13525500" y="6667500"/>
          <a:ext cx="1047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28</xdr:row>
      <xdr:rowOff>57150</xdr:rowOff>
    </xdr:from>
    <xdr:to>
      <xdr:col>6</xdr:col>
      <xdr:colOff>209550</xdr:colOff>
      <xdr:row>29</xdr:row>
      <xdr:rowOff>0</xdr:rowOff>
    </xdr:to>
    <xdr:sp>
      <xdr:nvSpPr>
        <xdr:cNvPr id="55" name="AutoShape 1346"/>
        <xdr:cNvSpPr>
          <a:spLocks/>
        </xdr:cNvSpPr>
      </xdr:nvSpPr>
      <xdr:spPr>
        <a:xfrm>
          <a:off x="6381750" y="6362700"/>
          <a:ext cx="180975" cy="11430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8</xdr:row>
      <xdr:rowOff>47625</xdr:rowOff>
    </xdr:from>
    <xdr:to>
      <xdr:col>8</xdr:col>
      <xdr:colOff>704850</xdr:colOff>
      <xdr:row>8</xdr:row>
      <xdr:rowOff>152400</xdr:rowOff>
    </xdr:to>
    <xdr:sp>
      <xdr:nvSpPr>
        <xdr:cNvPr id="56" name="AutoShape 1309"/>
        <xdr:cNvSpPr>
          <a:spLocks/>
        </xdr:cNvSpPr>
      </xdr:nvSpPr>
      <xdr:spPr>
        <a:xfrm>
          <a:off x="8848725" y="159067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21</xdr:row>
      <xdr:rowOff>57150</xdr:rowOff>
    </xdr:from>
    <xdr:to>
      <xdr:col>6</xdr:col>
      <xdr:colOff>190500</xdr:colOff>
      <xdr:row>21</xdr:row>
      <xdr:rowOff>180975</xdr:rowOff>
    </xdr:to>
    <xdr:sp>
      <xdr:nvSpPr>
        <xdr:cNvPr id="57" name="AutoShape 1361"/>
        <xdr:cNvSpPr>
          <a:spLocks/>
        </xdr:cNvSpPr>
      </xdr:nvSpPr>
      <xdr:spPr>
        <a:xfrm>
          <a:off x="6429375" y="492442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22</xdr:row>
      <xdr:rowOff>47625</xdr:rowOff>
    </xdr:from>
    <xdr:to>
      <xdr:col>6</xdr:col>
      <xdr:colOff>180975</xdr:colOff>
      <xdr:row>22</xdr:row>
      <xdr:rowOff>171450</xdr:rowOff>
    </xdr:to>
    <xdr:sp>
      <xdr:nvSpPr>
        <xdr:cNvPr id="58" name="AutoShape 1361"/>
        <xdr:cNvSpPr>
          <a:spLocks/>
        </xdr:cNvSpPr>
      </xdr:nvSpPr>
      <xdr:spPr>
        <a:xfrm>
          <a:off x="6419850" y="513397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847725</xdr:colOff>
      <xdr:row>22</xdr:row>
      <xdr:rowOff>57150</xdr:rowOff>
    </xdr:from>
    <xdr:to>
      <xdr:col>8</xdr:col>
      <xdr:colOff>104775</xdr:colOff>
      <xdr:row>22</xdr:row>
      <xdr:rowOff>180975</xdr:rowOff>
    </xdr:to>
    <xdr:sp>
      <xdr:nvSpPr>
        <xdr:cNvPr id="59" name="AutoShape 1361"/>
        <xdr:cNvSpPr>
          <a:spLocks/>
        </xdr:cNvSpPr>
      </xdr:nvSpPr>
      <xdr:spPr>
        <a:xfrm>
          <a:off x="8220075" y="5143500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5"/>
  <sheetViews>
    <sheetView tabSelected="1" view="pageBreakPreview" zoomScaleSheetLayoutView="100" zoomScalePageLayoutView="0" workbookViewId="0" topLeftCell="F40">
      <selection activeCell="S53" sqref="S53"/>
    </sheetView>
  </sheetViews>
  <sheetFormatPr defaultColWidth="8.8515625" defaultRowHeight="12.75"/>
  <cols>
    <col min="1" max="1" width="4.7109375" style="6" customWidth="1"/>
    <col min="2" max="2" width="34.140625" style="6" customWidth="1"/>
    <col min="3" max="3" width="13.00390625" style="6" customWidth="1"/>
    <col min="4" max="4" width="14.28125" style="6" customWidth="1"/>
    <col min="5" max="5" width="15.140625" style="6" customWidth="1"/>
    <col min="6" max="6" width="14.00390625" style="6" customWidth="1"/>
    <col min="7" max="7" width="15.28125" style="6" customWidth="1"/>
    <col min="8" max="8" width="12.8515625" style="6" customWidth="1"/>
    <col min="9" max="9" width="13.8515625" style="6" customWidth="1"/>
    <col min="10" max="10" width="12.8515625" style="6" customWidth="1"/>
    <col min="11" max="11" width="12.57421875" style="6" customWidth="1"/>
    <col min="12" max="12" width="14.421875" style="6" customWidth="1"/>
    <col min="13" max="13" width="12.8515625" style="6" customWidth="1"/>
    <col min="14" max="14" width="12.421875" style="6" customWidth="1"/>
    <col min="15" max="15" width="12.8515625" style="6" customWidth="1"/>
    <col min="16" max="16" width="12.57421875" style="6" customWidth="1"/>
    <col min="17" max="17" width="11.8515625" style="6" customWidth="1"/>
    <col min="18" max="18" width="12.57421875" style="6" customWidth="1"/>
    <col min="19" max="19" width="13.8515625" style="6" customWidth="1"/>
    <col min="20" max="20" width="16.140625" style="6" customWidth="1"/>
    <col min="21" max="23" width="8.8515625" style="6" customWidth="1"/>
    <col min="24" max="24" width="16.28125" style="6" customWidth="1"/>
    <col min="25" max="25" width="19.140625" style="6" customWidth="1"/>
    <col min="26" max="16384" width="8.8515625" style="6" customWidth="1"/>
  </cols>
  <sheetData>
    <row r="1" spans="1:18" ht="18">
      <c r="A1" s="122" t="s">
        <v>11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</row>
    <row r="2" spans="1:18" ht="18">
      <c r="A2" s="122" t="s">
        <v>77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3" spans="1:18" ht="16.5" thickBot="1">
      <c r="A3" s="5"/>
      <c r="B3" s="3"/>
      <c r="C3" s="3"/>
      <c r="D3" s="3"/>
      <c r="E3" s="3"/>
      <c r="F3" s="3"/>
      <c r="G3" s="3"/>
      <c r="H3" s="3"/>
      <c r="I3" s="3"/>
      <c r="J3" s="3"/>
      <c r="K3" s="3" t="s">
        <v>14</v>
      </c>
      <c r="L3" s="3"/>
      <c r="M3" s="3"/>
      <c r="N3" s="3"/>
      <c r="O3" s="3"/>
      <c r="P3" s="123" t="s">
        <v>41</v>
      </c>
      <c r="Q3" s="123"/>
      <c r="R3" s="123"/>
    </row>
    <row r="4" spans="1:18" ht="12.75">
      <c r="A4" s="124" t="s">
        <v>10</v>
      </c>
      <c r="B4" s="127" t="s">
        <v>23</v>
      </c>
      <c r="C4" s="128" t="s">
        <v>34</v>
      </c>
      <c r="D4" s="128" t="s">
        <v>76</v>
      </c>
      <c r="E4" s="146" t="s">
        <v>6</v>
      </c>
      <c r="F4" s="146"/>
      <c r="G4" s="146"/>
      <c r="H4" s="147"/>
      <c r="I4" s="147"/>
      <c r="J4" s="147"/>
      <c r="K4" s="147" t="s">
        <v>5</v>
      </c>
      <c r="L4" s="147"/>
      <c r="M4" s="147"/>
      <c r="N4" s="147"/>
      <c r="O4" s="147"/>
      <c r="P4" s="147"/>
      <c r="Q4" s="128" t="s">
        <v>43</v>
      </c>
      <c r="R4" s="95" t="s">
        <v>45</v>
      </c>
    </row>
    <row r="5" spans="1:18" ht="12.75">
      <c r="A5" s="125"/>
      <c r="B5" s="90"/>
      <c r="C5" s="89"/>
      <c r="D5" s="129"/>
      <c r="E5" s="139" t="s">
        <v>49</v>
      </c>
      <c r="F5" s="140"/>
      <c r="G5" s="19" t="s">
        <v>50</v>
      </c>
      <c r="H5" s="139" t="s">
        <v>82</v>
      </c>
      <c r="I5" s="143"/>
      <c r="J5" s="140"/>
      <c r="K5" s="148"/>
      <c r="L5" s="148"/>
      <c r="M5" s="148"/>
      <c r="N5" s="148"/>
      <c r="O5" s="148"/>
      <c r="P5" s="149"/>
      <c r="Q5" s="89"/>
      <c r="R5" s="137"/>
    </row>
    <row r="6" spans="1:18" ht="12.75">
      <c r="A6" s="126"/>
      <c r="B6" s="91"/>
      <c r="C6" s="89"/>
      <c r="D6" s="129"/>
      <c r="E6" s="141"/>
      <c r="F6" s="142"/>
      <c r="G6" s="40" t="s">
        <v>81</v>
      </c>
      <c r="H6" s="141"/>
      <c r="I6" s="113"/>
      <c r="J6" s="142"/>
      <c r="K6" s="150"/>
      <c r="L6" s="150"/>
      <c r="M6" s="150"/>
      <c r="N6" s="150"/>
      <c r="O6" s="150"/>
      <c r="P6" s="151"/>
      <c r="Q6" s="89"/>
      <c r="R6" s="138"/>
    </row>
    <row r="7" spans="1:18" ht="12.75" customHeight="1">
      <c r="A7" s="126"/>
      <c r="B7" s="91"/>
      <c r="C7" s="89"/>
      <c r="D7" s="129"/>
      <c r="E7" s="19" t="s">
        <v>4</v>
      </c>
      <c r="F7" s="50" t="s">
        <v>0</v>
      </c>
      <c r="G7" s="71" t="s">
        <v>37</v>
      </c>
      <c r="H7" s="41" t="s">
        <v>4</v>
      </c>
      <c r="I7" s="41" t="s">
        <v>0</v>
      </c>
      <c r="J7" s="133" t="s">
        <v>40</v>
      </c>
      <c r="K7" s="91" t="s">
        <v>63</v>
      </c>
      <c r="L7" s="134" t="s">
        <v>55</v>
      </c>
      <c r="M7" s="135"/>
      <c r="N7" s="135"/>
      <c r="O7" s="136"/>
      <c r="P7" s="19" t="s">
        <v>2</v>
      </c>
      <c r="Q7" s="131"/>
      <c r="R7" s="138"/>
    </row>
    <row r="8" spans="1:18" ht="18" customHeight="1">
      <c r="A8" s="126"/>
      <c r="B8" s="91"/>
      <c r="C8" s="89"/>
      <c r="D8" s="129"/>
      <c r="E8" s="89" t="s">
        <v>36</v>
      </c>
      <c r="F8" s="51" t="s">
        <v>46</v>
      </c>
      <c r="G8" s="40" t="s">
        <v>53</v>
      </c>
      <c r="H8" s="131" t="s">
        <v>36</v>
      </c>
      <c r="I8" s="42" t="s">
        <v>46</v>
      </c>
      <c r="J8" s="144"/>
      <c r="K8" s="91"/>
      <c r="L8" s="133" t="s">
        <v>78</v>
      </c>
      <c r="M8" s="89" t="s">
        <v>79</v>
      </c>
      <c r="N8" s="89" t="s">
        <v>48</v>
      </c>
      <c r="O8" s="89" t="s">
        <v>85</v>
      </c>
      <c r="P8" s="40" t="s">
        <v>3</v>
      </c>
      <c r="Q8" s="131"/>
      <c r="R8" s="138"/>
    </row>
    <row r="9" spans="1:18" ht="17.25" customHeight="1">
      <c r="A9" s="126"/>
      <c r="B9" s="91"/>
      <c r="C9" s="89"/>
      <c r="D9" s="129"/>
      <c r="E9" s="89"/>
      <c r="F9" s="51" t="s">
        <v>18</v>
      </c>
      <c r="G9" s="40" t="s">
        <v>38</v>
      </c>
      <c r="H9" s="131"/>
      <c r="I9" s="1" t="s">
        <v>1</v>
      </c>
      <c r="J9" s="145"/>
      <c r="K9" s="91"/>
      <c r="L9" s="89"/>
      <c r="M9" s="89"/>
      <c r="N9" s="89"/>
      <c r="O9" s="89"/>
      <c r="P9" s="40" t="s">
        <v>80</v>
      </c>
      <c r="Q9" s="131"/>
      <c r="R9" s="138"/>
    </row>
    <row r="10" spans="1:18" ht="12.75">
      <c r="A10" s="126"/>
      <c r="B10" s="91"/>
      <c r="C10" s="90"/>
      <c r="D10" s="130"/>
      <c r="E10" s="90"/>
      <c r="F10" s="52" t="s">
        <v>19</v>
      </c>
      <c r="G10" s="23" t="s">
        <v>39</v>
      </c>
      <c r="H10" s="132"/>
      <c r="I10" s="42" t="s">
        <v>54</v>
      </c>
      <c r="J10" s="20" t="s">
        <v>47</v>
      </c>
      <c r="K10" s="91"/>
      <c r="L10" s="90"/>
      <c r="M10" s="90"/>
      <c r="N10" s="90"/>
      <c r="O10" s="90"/>
      <c r="P10" s="23" t="s">
        <v>75</v>
      </c>
      <c r="Q10" s="132"/>
      <c r="R10" s="2"/>
    </row>
    <row r="11" spans="1:18" ht="12.75">
      <c r="A11" s="10">
        <v>1</v>
      </c>
      <c r="B11" s="7">
        <f>A11+1</f>
        <v>2</v>
      </c>
      <c r="C11" s="7">
        <f>B11+1</f>
        <v>3</v>
      </c>
      <c r="D11" s="7">
        <v>4</v>
      </c>
      <c r="E11" s="24">
        <v>5</v>
      </c>
      <c r="F11" s="24">
        <v>6</v>
      </c>
      <c r="G11" s="24">
        <v>7</v>
      </c>
      <c r="H11" s="24">
        <f aca="true" t="shared" si="0" ref="H11:R11">G11+1</f>
        <v>8</v>
      </c>
      <c r="I11" s="24">
        <f t="shared" si="0"/>
        <v>9</v>
      </c>
      <c r="J11" s="7">
        <f t="shared" si="0"/>
        <v>10</v>
      </c>
      <c r="K11" s="7">
        <f t="shared" si="0"/>
        <v>11</v>
      </c>
      <c r="L11" s="7">
        <v>12</v>
      </c>
      <c r="M11" s="7">
        <v>13</v>
      </c>
      <c r="N11" s="7">
        <f t="shared" si="0"/>
        <v>14</v>
      </c>
      <c r="O11" s="7">
        <f t="shared" si="0"/>
        <v>15</v>
      </c>
      <c r="P11" s="7">
        <f t="shared" si="0"/>
        <v>16</v>
      </c>
      <c r="Q11" s="7">
        <f t="shared" si="0"/>
        <v>17</v>
      </c>
      <c r="R11" s="85">
        <f t="shared" si="0"/>
        <v>18</v>
      </c>
    </row>
    <row r="12" spans="1:18" ht="24" customHeight="1">
      <c r="A12" s="15" t="s">
        <v>20</v>
      </c>
      <c r="B12" s="16" t="s">
        <v>25</v>
      </c>
      <c r="C12" s="8"/>
      <c r="D12" s="8"/>
      <c r="E12" s="8"/>
      <c r="F12" s="8"/>
      <c r="G12" s="8"/>
      <c r="H12" s="8"/>
      <c r="I12" s="8"/>
      <c r="J12" s="8"/>
      <c r="K12" s="8"/>
      <c r="L12" s="25"/>
      <c r="M12" s="25"/>
      <c r="N12" s="8"/>
      <c r="O12" s="8"/>
      <c r="P12" s="8"/>
      <c r="Q12" s="25"/>
      <c r="R12" s="26"/>
    </row>
    <row r="13" spans="1:18" ht="21" customHeight="1">
      <c r="A13" s="68">
        <v>1</v>
      </c>
      <c r="B13" s="22" t="s">
        <v>26</v>
      </c>
      <c r="C13" s="32"/>
      <c r="D13" s="32">
        <v>4758.68</v>
      </c>
      <c r="E13" s="32"/>
      <c r="F13" s="32"/>
      <c r="G13" s="32"/>
      <c r="H13" s="32"/>
      <c r="I13" s="32"/>
      <c r="J13" s="32"/>
      <c r="K13" s="32">
        <v>4312.52</v>
      </c>
      <c r="L13" s="36">
        <f>1404.48</f>
        <v>1404.48</v>
      </c>
      <c r="M13" s="33"/>
      <c r="N13" s="36">
        <v>-439.42</v>
      </c>
      <c r="O13" s="36">
        <f aca="true" t="shared" si="1" ref="O13:O18">SUM(L13:N13)</f>
        <v>965.06</v>
      </c>
      <c r="P13" s="53">
        <f>K13+O13</f>
        <v>5277.58</v>
      </c>
      <c r="Q13" s="58">
        <f>P13</f>
        <v>5277.58</v>
      </c>
      <c r="R13" s="55"/>
    </row>
    <row r="14" spans="1:18" ht="21" customHeight="1">
      <c r="A14" s="68">
        <v>2</v>
      </c>
      <c r="B14" s="22" t="s">
        <v>27</v>
      </c>
      <c r="C14" s="32"/>
      <c r="D14" s="32">
        <v>1808.12</v>
      </c>
      <c r="E14" s="32"/>
      <c r="F14" s="32"/>
      <c r="G14" s="32"/>
      <c r="H14" s="32"/>
      <c r="I14" s="32"/>
      <c r="J14" s="32"/>
      <c r="K14" s="32">
        <v>572.8</v>
      </c>
      <c r="L14" s="36">
        <v>392.92</v>
      </c>
      <c r="M14" s="33"/>
      <c r="N14" s="32">
        <f>276.64-392.92</f>
        <v>-116.28000000000003</v>
      </c>
      <c r="O14" s="36">
        <f t="shared" si="1"/>
        <v>276.64</v>
      </c>
      <c r="P14" s="53">
        <f>K14+O14</f>
        <v>849.4399999999999</v>
      </c>
      <c r="Q14" s="58">
        <f>P14</f>
        <v>849.4399999999999</v>
      </c>
      <c r="R14" s="54"/>
    </row>
    <row r="15" spans="1:18" ht="21" customHeight="1">
      <c r="A15" s="68">
        <v>3</v>
      </c>
      <c r="B15" s="22" t="s">
        <v>28</v>
      </c>
      <c r="C15" s="32"/>
      <c r="D15" s="32">
        <v>674.54</v>
      </c>
      <c r="E15" s="32"/>
      <c r="F15" s="32"/>
      <c r="G15" s="32"/>
      <c r="H15" s="32"/>
      <c r="I15" s="32"/>
      <c r="J15" s="32"/>
      <c r="K15" s="32">
        <v>315</v>
      </c>
      <c r="L15" s="36">
        <v>0</v>
      </c>
      <c r="M15" s="33"/>
      <c r="N15" s="32">
        <v>167.23</v>
      </c>
      <c r="O15" s="36">
        <f t="shared" si="1"/>
        <v>167.23</v>
      </c>
      <c r="P15" s="53">
        <f>K15+O15</f>
        <v>482.23</v>
      </c>
      <c r="Q15" s="58">
        <f>P15</f>
        <v>482.23</v>
      </c>
      <c r="R15" s="34"/>
    </row>
    <row r="16" spans="1:18" ht="21.75" customHeight="1">
      <c r="A16" s="68">
        <v>4</v>
      </c>
      <c r="B16" s="14" t="s">
        <v>29</v>
      </c>
      <c r="C16" s="32"/>
      <c r="D16" s="32">
        <v>5539.57</v>
      </c>
      <c r="E16" s="32"/>
      <c r="F16" s="32"/>
      <c r="G16" s="32"/>
      <c r="H16" s="32"/>
      <c r="I16" s="32"/>
      <c r="J16" s="32"/>
      <c r="K16" s="32">
        <v>10637.27</v>
      </c>
      <c r="L16" s="36">
        <v>470.69</v>
      </c>
      <c r="M16" s="33"/>
      <c r="N16" s="32"/>
      <c r="O16" s="36">
        <f t="shared" si="1"/>
        <v>470.69</v>
      </c>
      <c r="P16" s="53">
        <f>K16+O16</f>
        <v>11107.960000000001</v>
      </c>
      <c r="Q16" s="58">
        <f>P16</f>
        <v>11107.960000000001</v>
      </c>
      <c r="R16" s="55"/>
    </row>
    <row r="17" spans="1:18" ht="28.5">
      <c r="A17" s="68">
        <v>5</v>
      </c>
      <c r="B17" s="14" t="s">
        <v>51</v>
      </c>
      <c r="C17" s="32"/>
      <c r="D17" s="32">
        <v>1785.19</v>
      </c>
      <c r="E17" s="32"/>
      <c r="F17" s="32"/>
      <c r="G17" s="32"/>
      <c r="H17" s="32"/>
      <c r="I17" s="32"/>
      <c r="J17" s="32"/>
      <c r="K17" s="32"/>
      <c r="L17" s="36">
        <v>0</v>
      </c>
      <c r="M17" s="33"/>
      <c r="N17" s="32"/>
      <c r="O17" s="36">
        <f t="shared" si="1"/>
        <v>0</v>
      </c>
      <c r="P17" s="53"/>
      <c r="Q17" s="58"/>
      <c r="R17" s="55"/>
    </row>
    <row r="18" spans="1:18" ht="23.25" customHeight="1">
      <c r="A18" s="68">
        <v>6</v>
      </c>
      <c r="B18" s="14" t="s">
        <v>35</v>
      </c>
      <c r="C18" s="32"/>
      <c r="D18" s="32">
        <v>6771.9</v>
      </c>
      <c r="E18" s="32"/>
      <c r="F18" s="32"/>
      <c r="G18" s="32"/>
      <c r="H18" s="32"/>
      <c r="I18" s="32"/>
      <c r="J18" s="32"/>
      <c r="K18" s="32"/>
      <c r="L18" s="36">
        <v>0</v>
      </c>
      <c r="M18" s="33"/>
      <c r="N18" s="32"/>
      <c r="O18" s="36">
        <f t="shared" si="1"/>
        <v>0</v>
      </c>
      <c r="P18" s="32"/>
      <c r="Q18" s="33"/>
      <c r="R18" s="34"/>
    </row>
    <row r="19" spans="1:18" ht="20.25" customHeight="1">
      <c r="A19" s="69"/>
      <c r="B19" s="70" t="s">
        <v>22</v>
      </c>
      <c r="C19" s="35"/>
      <c r="D19" s="36">
        <f>SUM(D13:D18)</f>
        <v>21338</v>
      </c>
      <c r="E19" s="36">
        <f aca="true" t="shared" si="2" ref="E19:R19">SUM(E13:E16)</f>
        <v>0</v>
      </c>
      <c r="F19" s="36">
        <f t="shared" si="2"/>
        <v>0</v>
      </c>
      <c r="G19" s="36">
        <f t="shared" si="2"/>
        <v>0</v>
      </c>
      <c r="H19" s="36">
        <f t="shared" si="2"/>
        <v>0</v>
      </c>
      <c r="I19" s="36">
        <f t="shared" si="2"/>
        <v>0</v>
      </c>
      <c r="J19" s="36">
        <f t="shared" si="2"/>
        <v>0</v>
      </c>
      <c r="K19" s="36">
        <f t="shared" si="2"/>
        <v>15837.59</v>
      </c>
      <c r="L19" s="36">
        <f>SUM(L13:L16)</f>
        <v>2268.09</v>
      </c>
      <c r="M19" s="36">
        <f t="shared" si="2"/>
        <v>0</v>
      </c>
      <c r="N19" s="36">
        <f t="shared" si="2"/>
        <v>-388.47</v>
      </c>
      <c r="O19" s="36">
        <f t="shared" si="2"/>
        <v>1879.62</v>
      </c>
      <c r="P19" s="36">
        <f t="shared" si="2"/>
        <v>17717.21</v>
      </c>
      <c r="Q19" s="36">
        <f t="shared" si="2"/>
        <v>17717.21</v>
      </c>
      <c r="R19" s="37">
        <f t="shared" si="2"/>
        <v>0</v>
      </c>
    </row>
    <row r="20" spans="1:18" ht="21" customHeight="1">
      <c r="A20" s="17" t="s">
        <v>21</v>
      </c>
      <c r="B20" s="18" t="s">
        <v>24</v>
      </c>
      <c r="C20" s="38"/>
      <c r="D20" s="38"/>
      <c r="E20" s="27"/>
      <c r="F20" s="29"/>
      <c r="G20" s="29"/>
      <c r="H20" s="29"/>
      <c r="I20" s="29"/>
      <c r="J20" s="27"/>
      <c r="K20" s="27"/>
      <c r="L20" s="27"/>
      <c r="M20" s="28"/>
      <c r="N20" s="27"/>
      <c r="O20" s="27"/>
      <c r="P20" s="27"/>
      <c r="Q20" s="28"/>
      <c r="R20" s="39"/>
    </row>
    <row r="21" spans="1:18" ht="17.25" customHeight="1">
      <c r="A21" s="114">
        <v>1</v>
      </c>
      <c r="B21" s="115" t="s">
        <v>12</v>
      </c>
      <c r="C21" s="97">
        <v>608363</v>
      </c>
      <c r="D21" s="97">
        <v>95243</v>
      </c>
      <c r="E21" s="119">
        <f>58554+16353</f>
        <v>74907</v>
      </c>
      <c r="F21" s="29">
        <v>0</v>
      </c>
      <c r="G21" s="29">
        <v>2663</v>
      </c>
      <c r="H21" s="97">
        <f>E21+G21</f>
        <v>77570</v>
      </c>
      <c r="I21" s="29"/>
      <c r="J21" s="104">
        <f>H21+I21+I22</f>
        <v>421433.23</v>
      </c>
      <c r="K21" s="96">
        <v>376254.28</v>
      </c>
      <c r="L21" s="117">
        <v>63855.3</v>
      </c>
      <c r="M21" s="97">
        <v>17369.48</v>
      </c>
      <c r="N21" s="120"/>
      <c r="O21" s="92">
        <f>SUM(L21:N21)</f>
        <v>81224.78</v>
      </c>
      <c r="P21" s="94">
        <f>K21+O21</f>
        <v>457479.06000000006</v>
      </c>
      <c r="Q21" s="94"/>
      <c r="R21" s="118">
        <f>J21+Q21-P21</f>
        <v>-36045.830000000075</v>
      </c>
    </row>
    <row r="22" spans="1:20" ht="17.25" customHeight="1">
      <c r="A22" s="114"/>
      <c r="B22" s="116"/>
      <c r="C22" s="99"/>
      <c r="D22" s="99"/>
      <c r="E22" s="119"/>
      <c r="F22" s="45">
        <v>283863.23</v>
      </c>
      <c r="G22" s="45">
        <v>60000</v>
      </c>
      <c r="H22" s="99">
        <f>E22</f>
        <v>0</v>
      </c>
      <c r="I22" s="81">
        <f>F22+G22</f>
        <v>343863.23</v>
      </c>
      <c r="J22" s="106"/>
      <c r="K22" s="96"/>
      <c r="L22" s="117"/>
      <c r="M22" s="99"/>
      <c r="N22" s="121"/>
      <c r="O22" s="93"/>
      <c r="P22" s="94"/>
      <c r="Q22" s="94"/>
      <c r="R22" s="118"/>
      <c r="T22" s="6">
        <f>152484108-151378779</f>
        <v>1105329</v>
      </c>
    </row>
    <row r="23" spans="1:18" ht="17.25" customHeight="1">
      <c r="A23" s="114">
        <v>2</v>
      </c>
      <c r="B23" s="115" t="s">
        <v>13</v>
      </c>
      <c r="C23" s="97">
        <v>126227</v>
      </c>
      <c r="D23" s="97">
        <v>24184</v>
      </c>
      <c r="E23" s="119">
        <f>10066.25+3051+4103</f>
        <v>17220.25</v>
      </c>
      <c r="F23" s="29"/>
      <c r="G23" s="29">
        <v>30000</v>
      </c>
      <c r="H23" s="97">
        <f>E23</f>
        <v>17220.25</v>
      </c>
      <c r="I23" s="29">
        <f>G23</f>
        <v>30000</v>
      </c>
      <c r="J23" s="104">
        <f>H23+I23+I24</f>
        <v>107678.48999999999</v>
      </c>
      <c r="K23" s="96">
        <v>93387.88</v>
      </c>
      <c r="L23" s="117">
        <v>17729.66</v>
      </c>
      <c r="M23" s="97">
        <v>3291.79</v>
      </c>
      <c r="N23" s="120">
        <v>1677.93</v>
      </c>
      <c r="O23" s="92">
        <f>SUM(L23:N23)</f>
        <v>22699.38</v>
      </c>
      <c r="P23" s="94">
        <f>K23+O23</f>
        <v>116087.26000000001</v>
      </c>
      <c r="Q23" s="94"/>
      <c r="R23" s="118">
        <f>J23+Q23-P23</f>
        <v>-8408.770000000019</v>
      </c>
    </row>
    <row r="24" spans="1:19" ht="17.25" customHeight="1" thickBot="1">
      <c r="A24" s="114"/>
      <c r="B24" s="116"/>
      <c r="C24" s="99"/>
      <c r="D24" s="99"/>
      <c r="E24" s="119"/>
      <c r="F24" s="45">
        <v>50260.09</v>
      </c>
      <c r="G24" s="45">
        <v>10198.15</v>
      </c>
      <c r="H24" s="99"/>
      <c r="I24" s="46">
        <f>F24+G24</f>
        <v>60458.24</v>
      </c>
      <c r="J24" s="106"/>
      <c r="K24" s="96"/>
      <c r="L24" s="117"/>
      <c r="M24" s="99"/>
      <c r="N24" s="121"/>
      <c r="O24" s="93"/>
      <c r="P24" s="94"/>
      <c r="Q24" s="94"/>
      <c r="R24" s="118"/>
      <c r="S24" s="6" t="s">
        <v>60</v>
      </c>
    </row>
    <row r="25" spans="1:20" ht="17.25" customHeight="1">
      <c r="A25" s="114">
        <v>3</v>
      </c>
      <c r="B25" s="115" t="s">
        <v>9</v>
      </c>
      <c r="C25" s="97">
        <v>100757</v>
      </c>
      <c r="D25" s="97">
        <v>9144</v>
      </c>
      <c r="E25" s="119"/>
      <c r="F25" s="29">
        <v>34454.17</v>
      </c>
      <c r="G25" s="29"/>
      <c r="H25" s="107"/>
      <c r="I25" s="29">
        <f>F25+G25</f>
        <v>34454.17</v>
      </c>
      <c r="J25" s="101">
        <f>H25+I25+I26</f>
        <v>73093.73</v>
      </c>
      <c r="K25" s="94">
        <v>86822.32</v>
      </c>
      <c r="L25" s="117">
        <v>9291.48</v>
      </c>
      <c r="M25" s="104">
        <v>2517.06</v>
      </c>
      <c r="N25" s="110">
        <v>-78.51</v>
      </c>
      <c r="O25" s="92">
        <f>SUM(L25:N25)</f>
        <v>11730.029999999999</v>
      </c>
      <c r="P25" s="94">
        <f>K25+O25</f>
        <v>98552.35</v>
      </c>
      <c r="Q25" s="94">
        <f>S29</f>
        <v>25469.670000000013</v>
      </c>
      <c r="R25" s="152">
        <v>11.05</v>
      </c>
      <c r="S25" s="82">
        <f>P25</f>
        <v>98552.35</v>
      </c>
      <c r="T25" s="76" t="s">
        <v>57</v>
      </c>
    </row>
    <row r="26" spans="1:20" ht="17.25" customHeight="1">
      <c r="A26" s="114"/>
      <c r="B26" s="116"/>
      <c r="C26" s="99"/>
      <c r="D26" s="99"/>
      <c r="E26" s="107"/>
      <c r="F26" s="45">
        <v>36961.39</v>
      </c>
      <c r="G26" s="45">
        <f>283.39+1375.13+2.03+94.05+2.08-78.51</f>
        <v>1678.1699999999998</v>
      </c>
      <c r="H26" s="109"/>
      <c r="I26" s="45">
        <f>F26+G26</f>
        <v>38639.56</v>
      </c>
      <c r="J26" s="103"/>
      <c r="K26" s="94"/>
      <c r="L26" s="117"/>
      <c r="M26" s="106"/>
      <c r="N26" s="112"/>
      <c r="O26" s="93"/>
      <c r="P26" s="94"/>
      <c r="Q26" s="94"/>
      <c r="R26" s="153"/>
      <c r="S26" s="83">
        <f>I26-R25</f>
        <v>38628.509999999995</v>
      </c>
      <c r="T26" s="78" t="s">
        <v>58</v>
      </c>
    </row>
    <row r="27" spans="1:20" ht="13.5" customHeight="1">
      <c r="A27" s="114">
        <v>4</v>
      </c>
      <c r="B27" s="115" t="s">
        <v>7</v>
      </c>
      <c r="C27" s="97">
        <v>138171.4</v>
      </c>
      <c r="D27" s="107">
        <f>28456+4012</f>
        <v>32468</v>
      </c>
      <c r="E27" s="61">
        <f>7463.5+6234-0.5</f>
        <v>13697</v>
      </c>
      <c r="F27" s="63"/>
      <c r="G27" s="29">
        <f>7</f>
        <v>7</v>
      </c>
      <c r="H27" s="62">
        <f>E27+G27</f>
        <v>13704</v>
      </c>
      <c r="I27" s="29"/>
      <c r="J27" s="101">
        <f>H27+H29+I28+I30</f>
        <v>91363.01999999999</v>
      </c>
      <c r="K27" s="96">
        <v>81232.1</v>
      </c>
      <c r="L27" s="100">
        <v>15993.439999999999</v>
      </c>
      <c r="M27" s="97">
        <v>3325.66</v>
      </c>
      <c r="N27" s="120"/>
      <c r="O27" s="154">
        <f>SUM(L27:N27)</f>
        <v>19319.1</v>
      </c>
      <c r="P27" s="94">
        <f>K27+O27</f>
        <v>100551.20000000001</v>
      </c>
      <c r="Q27" s="94"/>
      <c r="R27" s="118">
        <f>J27+Q27-P27</f>
        <v>-9188.180000000022</v>
      </c>
      <c r="S27" s="83">
        <f>S25-S26</f>
        <v>59923.84000000001</v>
      </c>
      <c r="T27" s="78"/>
    </row>
    <row r="28" spans="1:20" ht="13.5" customHeight="1">
      <c r="A28" s="114"/>
      <c r="B28" s="158"/>
      <c r="C28" s="98"/>
      <c r="D28" s="108"/>
      <c r="E28" s="44">
        <v>0</v>
      </c>
      <c r="F28" s="63">
        <f>3597+6197+7197</f>
        <v>16991</v>
      </c>
      <c r="G28" s="46">
        <f>8997+4012</f>
        <v>13009</v>
      </c>
      <c r="H28" s="62"/>
      <c r="I28" s="44">
        <f>E28+F28+G28</f>
        <v>30000</v>
      </c>
      <c r="J28" s="102"/>
      <c r="K28" s="96"/>
      <c r="L28" s="100"/>
      <c r="M28" s="98"/>
      <c r="N28" s="162"/>
      <c r="O28" s="155"/>
      <c r="P28" s="94"/>
      <c r="Q28" s="94"/>
      <c r="R28" s="118"/>
      <c r="S28" s="83">
        <f>I25</f>
        <v>34454.17</v>
      </c>
      <c r="T28" s="78" t="s">
        <v>59</v>
      </c>
    </row>
    <row r="29" spans="1:20" ht="13.5" customHeight="1" thickBot="1">
      <c r="A29" s="114"/>
      <c r="B29" s="158"/>
      <c r="C29" s="98"/>
      <c r="D29" s="108"/>
      <c r="E29" s="44">
        <f>16313+7917.42+4866</f>
        <v>29096.42</v>
      </c>
      <c r="F29" s="63"/>
      <c r="G29" s="46">
        <f>100</f>
        <v>100</v>
      </c>
      <c r="H29" s="62">
        <f>E29+G29</f>
        <v>29196.42</v>
      </c>
      <c r="I29" s="46"/>
      <c r="J29" s="102"/>
      <c r="K29" s="96"/>
      <c r="L29" s="100"/>
      <c r="M29" s="98"/>
      <c r="N29" s="162"/>
      <c r="O29" s="155"/>
      <c r="P29" s="94"/>
      <c r="Q29" s="94"/>
      <c r="R29" s="118"/>
      <c r="S29" s="84">
        <f>S27-S28</f>
        <v>25469.670000000013</v>
      </c>
      <c r="T29" s="80" t="s">
        <v>61</v>
      </c>
    </row>
    <row r="30" spans="1:19" ht="13.5" customHeight="1">
      <c r="A30" s="114"/>
      <c r="B30" s="116"/>
      <c r="C30" s="99"/>
      <c r="D30" s="109"/>
      <c r="E30" s="43"/>
      <c r="F30" s="65">
        <v>18462.6</v>
      </c>
      <c r="G30" s="45"/>
      <c r="H30" s="64"/>
      <c r="I30" s="43">
        <f>E30+F30+G30</f>
        <v>18462.6</v>
      </c>
      <c r="J30" s="103"/>
      <c r="K30" s="96"/>
      <c r="L30" s="100"/>
      <c r="M30" s="99"/>
      <c r="N30" s="121"/>
      <c r="O30" s="156"/>
      <c r="P30" s="94"/>
      <c r="Q30" s="94"/>
      <c r="R30" s="118"/>
      <c r="S30" s="6" t="s">
        <v>62</v>
      </c>
    </row>
    <row r="31" spans="1:20" ht="33.75" customHeight="1">
      <c r="A31" s="11">
        <v>5</v>
      </c>
      <c r="B31" s="14" t="s">
        <v>17</v>
      </c>
      <c r="C31" s="27">
        <v>35964</v>
      </c>
      <c r="D31" s="27">
        <v>4725</v>
      </c>
      <c r="E31" s="45"/>
      <c r="F31" s="45">
        <v>25965.78</v>
      </c>
      <c r="G31" s="45">
        <f>1230.47-51.7</f>
        <v>1178.77</v>
      </c>
      <c r="H31" s="45"/>
      <c r="I31" s="45">
        <f>F31+G31</f>
        <v>27144.55</v>
      </c>
      <c r="J31" s="27">
        <f>H31+I31</f>
        <v>27144.55</v>
      </c>
      <c r="K31" s="27">
        <v>30695.82</v>
      </c>
      <c r="L31" s="48">
        <v>2895.14</v>
      </c>
      <c r="M31" s="27">
        <v>2695.09</v>
      </c>
      <c r="N31" s="27">
        <v>-51.7</v>
      </c>
      <c r="O31" s="48">
        <f>SUM(L31:N31)</f>
        <v>5538.53</v>
      </c>
      <c r="P31" s="27">
        <f>K31+O31</f>
        <v>36234.35</v>
      </c>
      <c r="Q31" s="28">
        <f>S33</f>
        <v>9089.8</v>
      </c>
      <c r="R31" s="55">
        <v>0</v>
      </c>
      <c r="S31" s="74">
        <f>P31</f>
        <v>36234.35</v>
      </c>
      <c r="T31" s="6" t="s">
        <v>57</v>
      </c>
    </row>
    <row r="32" spans="1:20" ht="33" customHeight="1" thickBot="1">
      <c r="A32" s="11">
        <v>6</v>
      </c>
      <c r="B32" s="14" t="s">
        <v>16</v>
      </c>
      <c r="C32" s="27">
        <v>5022.3</v>
      </c>
      <c r="D32" s="27">
        <v>4568</v>
      </c>
      <c r="E32" s="27"/>
      <c r="F32" s="27"/>
      <c r="G32" s="27"/>
      <c r="H32" s="27"/>
      <c r="I32" s="45">
        <f>F32+G32</f>
        <v>0</v>
      </c>
      <c r="J32" s="27">
        <f>H32+I32</f>
        <v>0</v>
      </c>
      <c r="K32" s="27">
        <v>4637.99</v>
      </c>
      <c r="L32" s="48">
        <v>230.95</v>
      </c>
      <c r="M32" s="27">
        <v>0</v>
      </c>
      <c r="N32" s="27"/>
      <c r="O32" s="48">
        <f>SUM(L32:N32)</f>
        <v>230.95</v>
      </c>
      <c r="P32" s="27">
        <f>K32+O32</f>
        <v>4868.94</v>
      </c>
      <c r="Q32" s="28">
        <f>P32</f>
        <v>4868.94</v>
      </c>
      <c r="R32" s="54"/>
      <c r="S32" s="74">
        <f>I31-R31</f>
        <v>27144.55</v>
      </c>
      <c r="T32" s="6" t="s">
        <v>58</v>
      </c>
    </row>
    <row r="33" spans="1:32" ht="18.75" customHeight="1">
      <c r="A33" s="159">
        <v>7</v>
      </c>
      <c r="B33" s="60" t="s">
        <v>56</v>
      </c>
      <c r="C33" s="27"/>
      <c r="D33" s="29"/>
      <c r="E33" s="29"/>
      <c r="F33" s="27"/>
      <c r="G33" s="27"/>
      <c r="H33" s="29"/>
      <c r="I33" s="29"/>
      <c r="J33" s="29"/>
      <c r="K33" s="29"/>
      <c r="L33" s="72"/>
      <c r="M33" s="29"/>
      <c r="N33" s="29"/>
      <c r="O33" s="48"/>
      <c r="P33" s="27"/>
      <c r="Q33" s="30"/>
      <c r="R33" s="57"/>
      <c r="S33" s="74">
        <f>S31-S32</f>
        <v>9089.8</v>
      </c>
      <c r="T33" s="6" t="s">
        <v>61</v>
      </c>
      <c r="AE33" s="75"/>
      <c r="AF33" s="76"/>
    </row>
    <row r="34" spans="1:32" ht="18.75" customHeight="1">
      <c r="A34" s="160"/>
      <c r="B34" s="14" t="s">
        <v>44</v>
      </c>
      <c r="C34" s="27"/>
      <c r="D34" s="110">
        <v>3920</v>
      </c>
      <c r="E34" s="110">
        <f>902.84+835</f>
        <v>1737.8400000000001</v>
      </c>
      <c r="F34" s="110"/>
      <c r="G34" s="110"/>
      <c r="H34" s="110">
        <f>E34</f>
        <v>1737.8400000000001</v>
      </c>
      <c r="I34" s="110">
        <f>F34+G34</f>
        <v>0</v>
      </c>
      <c r="J34" s="110">
        <f>H34+I34</f>
        <v>1737.8400000000001</v>
      </c>
      <c r="K34" s="56">
        <f>693.54-3.7</f>
        <v>689.8399999999999</v>
      </c>
      <c r="L34" s="73">
        <v>242.48000000000002</v>
      </c>
      <c r="M34" s="56">
        <v>24.03</v>
      </c>
      <c r="N34" s="56"/>
      <c r="O34" s="48">
        <f aca="true" t="shared" si="3" ref="O34:O52">SUM(L34:N34)</f>
        <v>266.51</v>
      </c>
      <c r="P34" s="27">
        <f>K34+O34</f>
        <v>956.3499999999999</v>
      </c>
      <c r="Q34" s="104">
        <f>P34+P35+P36+P37+P38+P39+P40+P41+P42+P43-J34</f>
        <v>12307.46</v>
      </c>
      <c r="R34" s="152">
        <f>-Q34</f>
        <v>-12307.46</v>
      </c>
      <c r="AE34" s="77"/>
      <c r="AF34" s="78"/>
    </row>
    <row r="35" spans="1:32" ht="18.75" customHeight="1">
      <c r="A35" s="160"/>
      <c r="B35" s="14" t="s">
        <v>64</v>
      </c>
      <c r="C35" s="27"/>
      <c r="D35" s="111"/>
      <c r="E35" s="111"/>
      <c r="F35" s="111"/>
      <c r="G35" s="111"/>
      <c r="H35" s="111"/>
      <c r="I35" s="111"/>
      <c r="J35" s="111"/>
      <c r="K35" s="56">
        <v>3.7</v>
      </c>
      <c r="L35" s="73">
        <v>66.48</v>
      </c>
      <c r="M35" s="56">
        <v>4.75</v>
      </c>
      <c r="N35" s="56"/>
      <c r="O35" s="48">
        <f t="shared" si="3"/>
        <v>71.23</v>
      </c>
      <c r="P35" s="27">
        <f>K35+O35</f>
        <v>74.93</v>
      </c>
      <c r="Q35" s="105"/>
      <c r="R35" s="157"/>
      <c r="AE35" s="77"/>
      <c r="AF35" s="78"/>
    </row>
    <row r="36" spans="1:32" ht="18.75" customHeight="1">
      <c r="A36" s="160"/>
      <c r="B36" s="14" t="s">
        <v>65</v>
      </c>
      <c r="C36" s="27"/>
      <c r="D36" s="111"/>
      <c r="E36" s="111"/>
      <c r="F36" s="111"/>
      <c r="G36" s="111"/>
      <c r="H36" s="111"/>
      <c r="I36" s="111"/>
      <c r="J36" s="111"/>
      <c r="K36" s="27">
        <v>741.88</v>
      </c>
      <c r="L36" s="73">
        <v>276.29</v>
      </c>
      <c r="M36" s="29">
        <v>13.15</v>
      </c>
      <c r="N36" s="29"/>
      <c r="O36" s="48">
        <f t="shared" si="3"/>
        <v>289.44</v>
      </c>
      <c r="P36" s="27">
        <f aca="true" t="shared" si="4" ref="P36:P52">K36+O36</f>
        <v>1031.32</v>
      </c>
      <c r="Q36" s="105"/>
      <c r="R36" s="157"/>
      <c r="AE36" s="77"/>
      <c r="AF36" s="78"/>
    </row>
    <row r="37" spans="1:32" ht="18.75" customHeight="1">
      <c r="A37" s="160"/>
      <c r="B37" s="14" t="s">
        <v>66</v>
      </c>
      <c r="C37" s="27"/>
      <c r="D37" s="111"/>
      <c r="E37" s="111"/>
      <c r="F37" s="111"/>
      <c r="G37" s="111"/>
      <c r="H37" s="111"/>
      <c r="I37" s="111"/>
      <c r="J37" s="111"/>
      <c r="K37" s="27">
        <v>135.35</v>
      </c>
      <c r="L37" s="73">
        <v>63.55</v>
      </c>
      <c r="M37" s="29">
        <v>4.94</v>
      </c>
      <c r="N37" s="29"/>
      <c r="O37" s="48">
        <f t="shared" si="3"/>
        <v>68.49</v>
      </c>
      <c r="P37" s="27">
        <f t="shared" si="4"/>
        <v>203.83999999999997</v>
      </c>
      <c r="Q37" s="105"/>
      <c r="R37" s="157"/>
      <c r="AE37" s="77"/>
      <c r="AF37" s="78"/>
    </row>
    <row r="38" spans="1:32" ht="18.75" customHeight="1" thickBot="1">
      <c r="A38" s="160"/>
      <c r="B38" s="14" t="s">
        <v>67</v>
      </c>
      <c r="C38" s="27"/>
      <c r="D38" s="111"/>
      <c r="E38" s="111"/>
      <c r="F38" s="111"/>
      <c r="G38" s="111"/>
      <c r="H38" s="111"/>
      <c r="I38" s="111"/>
      <c r="J38" s="111"/>
      <c r="K38" s="27">
        <v>323.67</v>
      </c>
      <c r="L38" s="73">
        <v>203.73000000000002</v>
      </c>
      <c r="M38" s="29">
        <v>0.18</v>
      </c>
      <c r="N38" s="29"/>
      <c r="O38" s="48">
        <f t="shared" si="3"/>
        <v>203.91000000000003</v>
      </c>
      <c r="P38" s="27">
        <f t="shared" si="4"/>
        <v>527.58</v>
      </c>
      <c r="Q38" s="105"/>
      <c r="R38" s="157"/>
      <c r="AE38" s="79"/>
      <c r="AF38" s="80"/>
    </row>
    <row r="39" spans="1:19" ht="18.75" customHeight="1">
      <c r="A39" s="160"/>
      <c r="B39" s="49" t="s">
        <v>68</v>
      </c>
      <c r="C39" s="27"/>
      <c r="D39" s="111"/>
      <c r="E39" s="111"/>
      <c r="F39" s="111"/>
      <c r="G39" s="111"/>
      <c r="H39" s="111"/>
      <c r="I39" s="111"/>
      <c r="J39" s="111"/>
      <c r="K39" s="27">
        <v>10968.42</v>
      </c>
      <c r="L39" s="73">
        <v>139.63</v>
      </c>
      <c r="M39" s="29">
        <v>2.86</v>
      </c>
      <c r="N39" s="29"/>
      <c r="O39" s="48">
        <f t="shared" si="3"/>
        <v>142.49</v>
      </c>
      <c r="P39" s="27">
        <f t="shared" si="4"/>
        <v>11110.91</v>
      </c>
      <c r="Q39" s="105"/>
      <c r="R39" s="157"/>
      <c r="S39" s="74"/>
    </row>
    <row r="40" spans="1:31" ht="18.75" customHeight="1">
      <c r="A40" s="160"/>
      <c r="B40" s="67" t="s">
        <v>69</v>
      </c>
      <c r="C40" s="29"/>
      <c r="D40" s="111"/>
      <c r="E40" s="111"/>
      <c r="F40" s="111"/>
      <c r="G40" s="111"/>
      <c r="H40" s="111"/>
      <c r="I40" s="111"/>
      <c r="J40" s="111"/>
      <c r="K40" s="29">
        <v>5.39</v>
      </c>
      <c r="L40" s="73">
        <v>0</v>
      </c>
      <c r="M40" s="29"/>
      <c r="N40" s="29"/>
      <c r="O40" s="48">
        <f t="shared" si="3"/>
        <v>0</v>
      </c>
      <c r="P40" s="27">
        <f t="shared" si="4"/>
        <v>5.39</v>
      </c>
      <c r="Q40" s="105"/>
      <c r="R40" s="157"/>
      <c r="AE40" s="74"/>
    </row>
    <row r="41" spans="1:31" ht="18.75" customHeight="1">
      <c r="A41" s="160"/>
      <c r="B41" s="67" t="s">
        <v>70</v>
      </c>
      <c r="C41" s="29"/>
      <c r="D41" s="111"/>
      <c r="E41" s="111"/>
      <c r="F41" s="111"/>
      <c r="G41" s="111"/>
      <c r="H41" s="111"/>
      <c r="I41" s="111"/>
      <c r="J41" s="111"/>
      <c r="K41" s="29">
        <v>5.39</v>
      </c>
      <c r="L41" s="73">
        <v>0</v>
      </c>
      <c r="M41" s="29"/>
      <c r="N41" s="29"/>
      <c r="O41" s="48">
        <f t="shared" si="3"/>
        <v>0</v>
      </c>
      <c r="P41" s="27">
        <f t="shared" si="4"/>
        <v>5.39</v>
      </c>
      <c r="Q41" s="105"/>
      <c r="R41" s="157"/>
      <c r="AE41" s="74"/>
    </row>
    <row r="42" spans="1:31" ht="18.75" customHeight="1">
      <c r="A42" s="160"/>
      <c r="B42" s="67" t="s">
        <v>71</v>
      </c>
      <c r="C42" s="29"/>
      <c r="D42" s="111"/>
      <c r="E42" s="111"/>
      <c r="F42" s="111"/>
      <c r="G42" s="111"/>
      <c r="H42" s="111"/>
      <c r="I42" s="111"/>
      <c r="J42" s="111"/>
      <c r="K42" s="29">
        <v>38.9</v>
      </c>
      <c r="L42" s="73">
        <v>8.19</v>
      </c>
      <c r="M42" s="29"/>
      <c r="N42" s="29"/>
      <c r="O42" s="48">
        <f t="shared" si="3"/>
        <v>8.19</v>
      </c>
      <c r="P42" s="27">
        <f t="shared" si="4"/>
        <v>47.089999999999996</v>
      </c>
      <c r="Q42" s="105"/>
      <c r="R42" s="157"/>
      <c r="AE42" s="74"/>
    </row>
    <row r="43" spans="1:31" ht="18.75" customHeight="1">
      <c r="A43" s="161"/>
      <c r="B43" s="67" t="s">
        <v>72</v>
      </c>
      <c r="C43" s="29"/>
      <c r="D43" s="112"/>
      <c r="E43" s="112"/>
      <c r="F43" s="112"/>
      <c r="G43" s="112"/>
      <c r="H43" s="112"/>
      <c r="I43" s="112"/>
      <c r="J43" s="112"/>
      <c r="K43" s="29">
        <v>82.5</v>
      </c>
      <c r="L43" s="73">
        <v>0</v>
      </c>
      <c r="M43" s="29"/>
      <c r="N43" s="29"/>
      <c r="O43" s="48">
        <f t="shared" si="3"/>
        <v>0</v>
      </c>
      <c r="P43" s="27">
        <f t="shared" si="4"/>
        <v>82.5</v>
      </c>
      <c r="Q43" s="106"/>
      <c r="R43" s="153"/>
      <c r="AE43" s="74"/>
    </row>
    <row r="44" spans="1:31" ht="18.75" customHeight="1">
      <c r="A44" s="11">
        <v>8</v>
      </c>
      <c r="B44" s="14" t="s">
        <v>8</v>
      </c>
      <c r="C44" s="27"/>
      <c r="D44" s="27">
        <v>0</v>
      </c>
      <c r="E44" s="27">
        <v>408</v>
      </c>
      <c r="F44" s="27"/>
      <c r="G44" s="27"/>
      <c r="H44" s="27">
        <f>E44</f>
        <v>408</v>
      </c>
      <c r="I44" s="27"/>
      <c r="J44" s="27">
        <f aca="true" t="shared" si="5" ref="J44:J52">H44+I44</f>
        <v>408</v>
      </c>
      <c r="K44" s="27">
        <v>1864.35</v>
      </c>
      <c r="L44" s="73">
        <v>0</v>
      </c>
      <c r="M44" s="29"/>
      <c r="N44" s="29"/>
      <c r="O44" s="48">
        <f t="shared" si="3"/>
        <v>0</v>
      </c>
      <c r="P44" s="27">
        <f t="shared" si="4"/>
        <v>1864.35</v>
      </c>
      <c r="Q44" s="28"/>
      <c r="R44" s="39">
        <f aca="true" t="shared" si="6" ref="R44:R52">J44+Q44-P44</f>
        <v>-1456.35</v>
      </c>
      <c r="AE44" s="74"/>
    </row>
    <row r="45" spans="1:18" ht="18.75" customHeight="1">
      <c r="A45" s="11">
        <v>9</v>
      </c>
      <c r="B45" s="14" t="s">
        <v>42</v>
      </c>
      <c r="C45" s="27"/>
      <c r="D45" s="27">
        <v>0</v>
      </c>
      <c r="E45" s="27">
        <v>2000</v>
      </c>
      <c r="F45" s="27"/>
      <c r="G45" s="27"/>
      <c r="H45" s="27">
        <f>E45</f>
        <v>2000</v>
      </c>
      <c r="I45" s="27"/>
      <c r="J45" s="27">
        <f t="shared" si="5"/>
        <v>2000</v>
      </c>
      <c r="K45" s="27">
        <v>2233.52</v>
      </c>
      <c r="L45" s="73">
        <v>0</v>
      </c>
      <c r="M45" s="29"/>
      <c r="N45" s="29"/>
      <c r="O45" s="48">
        <f t="shared" si="3"/>
        <v>0</v>
      </c>
      <c r="P45" s="27">
        <f t="shared" si="4"/>
        <v>2233.52</v>
      </c>
      <c r="Q45" s="28"/>
      <c r="R45" s="39">
        <f t="shared" si="6"/>
        <v>-233.51999999999998</v>
      </c>
    </row>
    <row r="46" spans="1:18" ht="27.75" customHeight="1">
      <c r="A46" s="11">
        <v>10</v>
      </c>
      <c r="B46" s="14" t="s">
        <v>15</v>
      </c>
      <c r="C46" s="27">
        <v>270000</v>
      </c>
      <c r="D46" s="27">
        <v>50</v>
      </c>
      <c r="E46" s="27"/>
      <c r="F46" s="27"/>
      <c r="G46" s="27"/>
      <c r="H46" s="27"/>
      <c r="I46" s="27"/>
      <c r="J46" s="27">
        <f t="shared" si="5"/>
        <v>0</v>
      </c>
      <c r="K46" s="27">
        <v>59.08</v>
      </c>
      <c r="L46" s="73">
        <v>10.33</v>
      </c>
      <c r="M46" s="29"/>
      <c r="N46" s="29"/>
      <c r="O46" s="48">
        <f t="shared" si="3"/>
        <v>10.33</v>
      </c>
      <c r="P46" s="27">
        <f t="shared" si="4"/>
        <v>69.41</v>
      </c>
      <c r="Q46" s="28"/>
      <c r="R46" s="39">
        <f t="shared" si="6"/>
        <v>-69.41</v>
      </c>
    </row>
    <row r="47" spans="1:18" ht="18.75" customHeight="1">
      <c r="A47" s="11">
        <v>11</v>
      </c>
      <c r="B47" s="22" t="s">
        <v>32</v>
      </c>
      <c r="C47" s="29">
        <v>4698</v>
      </c>
      <c r="D47" s="27">
        <v>679</v>
      </c>
      <c r="E47" s="27"/>
      <c r="F47" s="29">
        <v>2800</v>
      </c>
      <c r="G47" s="29"/>
      <c r="H47" s="29"/>
      <c r="I47" s="45">
        <f>F47+G47</f>
        <v>2800</v>
      </c>
      <c r="J47" s="27">
        <f t="shared" si="5"/>
        <v>2800</v>
      </c>
      <c r="K47" s="29">
        <v>3266.33</v>
      </c>
      <c r="L47" s="73">
        <v>583.57</v>
      </c>
      <c r="M47" s="29"/>
      <c r="N47" s="29"/>
      <c r="O47" s="48">
        <f t="shared" si="3"/>
        <v>583.57</v>
      </c>
      <c r="P47" s="27">
        <f t="shared" si="4"/>
        <v>3849.9</v>
      </c>
      <c r="Q47" s="30"/>
      <c r="R47" s="39">
        <f t="shared" si="6"/>
        <v>-1049.9</v>
      </c>
    </row>
    <row r="48" spans="1:18" ht="18.75" customHeight="1">
      <c r="A48" s="11">
        <v>12</v>
      </c>
      <c r="B48" s="22" t="s">
        <v>33</v>
      </c>
      <c r="C48" s="29">
        <v>1600</v>
      </c>
      <c r="D48" s="27">
        <v>200</v>
      </c>
      <c r="E48" s="27"/>
      <c r="F48" s="29"/>
      <c r="G48" s="29"/>
      <c r="H48" s="29"/>
      <c r="I48" s="27"/>
      <c r="J48" s="27">
        <f t="shared" si="5"/>
        <v>0</v>
      </c>
      <c r="K48" s="29">
        <v>0</v>
      </c>
      <c r="L48" s="73">
        <v>11.78</v>
      </c>
      <c r="M48" s="29"/>
      <c r="N48" s="29"/>
      <c r="O48" s="48">
        <f t="shared" si="3"/>
        <v>11.78</v>
      </c>
      <c r="P48" s="27">
        <f t="shared" si="4"/>
        <v>11.78</v>
      </c>
      <c r="Q48" s="30"/>
      <c r="R48" s="39">
        <f t="shared" si="6"/>
        <v>-11.78</v>
      </c>
    </row>
    <row r="49" spans="1:18" ht="18.75" customHeight="1">
      <c r="A49" s="11">
        <v>13</v>
      </c>
      <c r="B49" s="22" t="s">
        <v>52</v>
      </c>
      <c r="C49" s="29"/>
      <c r="D49" s="27">
        <v>182</v>
      </c>
      <c r="E49" s="27"/>
      <c r="F49" s="29"/>
      <c r="G49" s="29"/>
      <c r="H49" s="29"/>
      <c r="I49" s="27"/>
      <c r="J49" s="27">
        <f>H49+I49</f>
        <v>0</v>
      </c>
      <c r="K49" s="29">
        <v>0</v>
      </c>
      <c r="L49" s="73">
        <v>0</v>
      </c>
      <c r="M49" s="29"/>
      <c r="N49" s="29"/>
      <c r="O49" s="48">
        <f t="shared" si="3"/>
        <v>0</v>
      </c>
      <c r="P49" s="27">
        <f t="shared" si="4"/>
        <v>0</v>
      </c>
      <c r="Q49" s="30"/>
      <c r="R49" s="39">
        <f>J49+Q49-P49</f>
        <v>0</v>
      </c>
    </row>
    <row r="50" spans="1:18" ht="18.75" customHeight="1">
      <c r="A50" s="11">
        <v>14</v>
      </c>
      <c r="B50" s="88" t="s">
        <v>84</v>
      </c>
      <c r="C50" s="66">
        <v>0</v>
      </c>
      <c r="D50" s="104">
        <f>10000+5679</f>
        <v>15679</v>
      </c>
      <c r="E50" s="27"/>
      <c r="F50" s="27"/>
      <c r="G50" s="27"/>
      <c r="H50" s="27"/>
      <c r="I50" s="45"/>
      <c r="J50" s="27">
        <f t="shared" si="5"/>
        <v>0</v>
      </c>
      <c r="K50" s="27">
        <v>4500</v>
      </c>
      <c r="L50" s="73">
        <v>3000</v>
      </c>
      <c r="M50" s="29"/>
      <c r="N50" s="27"/>
      <c r="O50" s="48">
        <f t="shared" si="3"/>
        <v>3000</v>
      </c>
      <c r="P50" s="27">
        <f t="shared" si="4"/>
        <v>7500</v>
      </c>
      <c r="Q50" s="28">
        <f>P50</f>
        <v>7500</v>
      </c>
      <c r="R50" s="39">
        <v>-4500</v>
      </c>
    </row>
    <row r="51" spans="1:18" ht="18.75" customHeight="1">
      <c r="A51" s="11">
        <v>15</v>
      </c>
      <c r="B51" s="21" t="s">
        <v>74</v>
      </c>
      <c r="C51" s="66">
        <v>0</v>
      </c>
      <c r="D51" s="105"/>
      <c r="E51" s="27"/>
      <c r="F51" s="29"/>
      <c r="G51" s="29"/>
      <c r="H51" s="29"/>
      <c r="I51" s="29"/>
      <c r="J51" s="27">
        <f t="shared" si="5"/>
        <v>0</v>
      </c>
      <c r="K51" s="29">
        <v>2</v>
      </c>
      <c r="L51" s="73">
        <v>0</v>
      </c>
      <c r="M51" s="29"/>
      <c r="N51" s="29"/>
      <c r="O51" s="48">
        <f t="shared" si="3"/>
        <v>0</v>
      </c>
      <c r="P51" s="27">
        <f t="shared" si="4"/>
        <v>2</v>
      </c>
      <c r="Q51" s="30"/>
      <c r="R51" s="39">
        <f t="shared" si="6"/>
        <v>-2</v>
      </c>
    </row>
    <row r="52" spans="1:18" ht="18.75" customHeight="1">
      <c r="A52" s="11">
        <v>16</v>
      </c>
      <c r="B52" s="21" t="s">
        <v>73</v>
      </c>
      <c r="C52" s="66">
        <v>0</v>
      </c>
      <c r="D52" s="106"/>
      <c r="E52" s="27"/>
      <c r="F52" s="29"/>
      <c r="G52" s="29"/>
      <c r="H52" s="29"/>
      <c r="I52" s="29"/>
      <c r="J52" s="27">
        <f t="shared" si="5"/>
        <v>0</v>
      </c>
      <c r="K52" s="29">
        <v>1528</v>
      </c>
      <c r="L52" s="73">
        <v>1265</v>
      </c>
      <c r="M52" s="29"/>
      <c r="N52" s="29"/>
      <c r="O52" s="48">
        <f t="shared" si="3"/>
        <v>1265</v>
      </c>
      <c r="P52" s="27">
        <f t="shared" si="4"/>
        <v>2793</v>
      </c>
      <c r="Q52" s="30"/>
      <c r="R52" s="39">
        <f t="shared" si="6"/>
        <v>-2793</v>
      </c>
    </row>
    <row r="53" spans="1:18" ht="18.75" customHeight="1">
      <c r="A53" s="11"/>
      <c r="B53" s="4" t="s">
        <v>30</v>
      </c>
      <c r="C53" s="48"/>
      <c r="D53" s="48">
        <f aca="true" t="shared" si="7" ref="D53:R53">SUM(D21:D52)</f>
        <v>191042</v>
      </c>
      <c r="E53" s="48">
        <f t="shared" si="7"/>
        <v>139066.50999999998</v>
      </c>
      <c r="F53" s="48">
        <f t="shared" si="7"/>
        <v>469758.2599999999</v>
      </c>
      <c r="G53" s="48">
        <f t="shared" si="7"/>
        <v>118834.09</v>
      </c>
      <c r="H53" s="48">
        <f t="shared" si="7"/>
        <v>141836.50999999998</v>
      </c>
      <c r="I53" s="48">
        <f t="shared" si="7"/>
        <v>585822.35</v>
      </c>
      <c r="J53" s="48">
        <f t="shared" si="7"/>
        <v>727658.86</v>
      </c>
      <c r="K53" s="48">
        <f t="shared" si="7"/>
        <v>699478.7099999998</v>
      </c>
      <c r="L53" s="48">
        <f t="shared" si="7"/>
        <v>115867</v>
      </c>
      <c r="M53" s="48">
        <f t="shared" si="7"/>
        <v>29248.99</v>
      </c>
      <c r="N53" s="48">
        <f t="shared" si="7"/>
        <v>1547.72</v>
      </c>
      <c r="O53" s="48">
        <f t="shared" si="7"/>
        <v>146663.71000000002</v>
      </c>
      <c r="P53" s="48">
        <f t="shared" si="7"/>
        <v>846142.42</v>
      </c>
      <c r="Q53" s="48">
        <f t="shared" si="7"/>
        <v>59235.87000000002</v>
      </c>
      <c r="R53" s="86">
        <f t="shared" si="7"/>
        <v>-76055.15000000013</v>
      </c>
    </row>
    <row r="54" spans="1:18" ht="18.75" customHeight="1" thickBot="1">
      <c r="A54" s="12"/>
      <c r="B54" s="13" t="s">
        <v>31</v>
      </c>
      <c r="C54" s="31"/>
      <c r="D54" s="31">
        <f aca="true" t="shared" si="8" ref="D54:R54">SUM(D19+D53)</f>
        <v>212380</v>
      </c>
      <c r="E54" s="31">
        <f t="shared" si="8"/>
        <v>139066.50999999998</v>
      </c>
      <c r="F54" s="31">
        <f t="shared" si="8"/>
        <v>469758.2599999999</v>
      </c>
      <c r="G54" s="31">
        <f t="shared" si="8"/>
        <v>118834.09</v>
      </c>
      <c r="H54" s="31">
        <f t="shared" si="8"/>
        <v>141836.50999999998</v>
      </c>
      <c r="I54" s="31">
        <f t="shared" si="8"/>
        <v>585822.35</v>
      </c>
      <c r="J54" s="31">
        <f t="shared" si="8"/>
        <v>727658.86</v>
      </c>
      <c r="K54" s="31">
        <f t="shared" si="8"/>
        <v>715316.2999999998</v>
      </c>
      <c r="L54" s="31">
        <f t="shared" si="8"/>
        <v>118135.09</v>
      </c>
      <c r="M54" s="31">
        <f t="shared" si="8"/>
        <v>29248.99</v>
      </c>
      <c r="N54" s="31">
        <f t="shared" si="8"/>
        <v>1159.25</v>
      </c>
      <c r="O54" s="31">
        <f t="shared" si="8"/>
        <v>148543.33000000002</v>
      </c>
      <c r="P54" s="31">
        <f t="shared" si="8"/>
        <v>863859.63</v>
      </c>
      <c r="Q54" s="31">
        <f t="shared" si="8"/>
        <v>76953.08000000002</v>
      </c>
      <c r="R54" s="87">
        <f t="shared" si="8"/>
        <v>-76055.15000000013</v>
      </c>
    </row>
    <row r="55" spans="1:18" ht="15.75">
      <c r="A55" s="9"/>
      <c r="B55" s="59" t="s">
        <v>83</v>
      </c>
      <c r="C55" s="59"/>
      <c r="D55" s="59"/>
      <c r="E55" s="59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</row>
  </sheetData>
  <sheetProtection/>
  <mergeCells count="91">
    <mergeCell ref="A1:R1"/>
    <mergeCell ref="K25:K26"/>
    <mergeCell ref="R27:R30"/>
    <mergeCell ref="Q34:Q43"/>
    <mergeCell ref="L25:L26"/>
    <mergeCell ref="J34:J43"/>
    <mergeCell ref="A25:A26"/>
    <mergeCell ref="Q27:Q30"/>
    <mergeCell ref="H34:H43"/>
    <mergeCell ref="A33:A43"/>
    <mergeCell ref="P27:P30"/>
    <mergeCell ref="N27:N30"/>
    <mergeCell ref="E25:E26"/>
    <mergeCell ref="H25:H26"/>
    <mergeCell ref="J25:J26"/>
    <mergeCell ref="I34:I43"/>
    <mergeCell ref="C25:C26"/>
    <mergeCell ref="R34:R43"/>
    <mergeCell ref="A27:A30"/>
    <mergeCell ref="B27:B30"/>
    <mergeCell ref="C27:C30"/>
    <mergeCell ref="Q4:Q10"/>
    <mergeCell ref="O8:O10"/>
    <mergeCell ref="O25:O26"/>
    <mergeCell ref="P25:P26"/>
    <mergeCell ref="M25:M26"/>
    <mergeCell ref="N25:N26"/>
    <mergeCell ref="Q25:Q26"/>
    <mergeCell ref="R25:R26"/>
    <mergeCell ref="O27:O30"/>
    <mergeCell ref="O21:O22"/>
    <mergeCell ref="R4:R9"/>
    <mergeCell ref="E5:F6"/>
    <mergeCell ref="H5:J6"/>
    <mergeCell ref="J7:J9"/>
    <mergeCell ref="Q21:Q22"/>
    <mergeCell ref="R21:R22"/>
    <mergeCell ref="E21:E22"/>
    <mergeCell ref="E4:J4"/>
    <mergeCell ref="K4:P6"/>
    <mergeCell ref="D4:D10"/>
    <mergeCell ref="E8:E10"/>
    <mergeCell ref="H8:H10"/>
    <mergeCell ref="L8:L10"/>
    <mergeCell ref="L7:O7"/>
    <mergeCell ref="H21:H22"/>
    <mergeCell ref="J21:J22"/>
    <mergeCell ref="K21:K22"/>
    <mergeCell ref="M21:M22"/>
    <mergeCell ref="N21:N22"/>
    <mergeCell ref="N23:N24"/>
    <mergeCell ref="A21:A22"/>
    <mergeCell ref="B21:B22"/>
    <mergeCell ref="C21:C22"/>
    <mergeCell ref="D21:D22"/>
    <mergeCell ref="A2:R2"/>
    <mergeCell ref="P3:R3"/>
    <mergeCell ref="A4:A10"/>
    <mergeCell ref="B4:B10"/>
    <mergeCell ref="C4:C10"/>
    <mergeCell ref="L23:L24"/>
    <mergeCell ref="L21:L22"/>
    <mergeCell ref="P21:P22"/>
    <mergeCell ref="Q23:Q24"/>
    <mergeCell ref="R23:R24"/>
    <mergeCell ref="E23:E24"/>
    <mergeCell ref="H23:H24"/>
    <mergeCell ref="J23:J24"/>
    <mergeCell ref="K23:K24"/>
    <mergeCell ref="M23:M24"/>
    <mergeCell ref="D34:D43"/>
    <mergeCell ref="D25:D26"/>
    <mergeCell ref="A23:A24"/>
    <mergeCell ref="B23:B24"/>
    <mergeCell ref="C23:C24"/>
    <mergeCell ref="D23:D24"/>
    <mergeCell ref="B25:B26"/>
    <mergeCell ref="D27:D30"/>
    <mergeCell ref="E34:E43"/>
    <mergeCell ref="F34:F43"/>
    <mergeCell ref="G34:G43"/>
    <mergeCell ref="K27:K30"/>
    <mergeCell ref="M27:M30"/>
    <mergeCell ref="L27:L30"/>
    <mergeCell ref="J27:J30"/>
    <mergeCell ref="D50:D52"/>
    <mergeCell ref="N8:N10"/>
    <mergeCell ref="M8:M10"/>
    <mergeCell ref="K7:K10"/>
    <mergeCell ref="O23:O24"/>
    <mergeCell ref="P23:P24"/>
  </mergeCells>
  <printOptions horizontalCentered="1"/>
  <pageMargins left="0" right="0" top="0.25" bottom="0" header="0" footer="0"/>
  <pageSetup fitToHeight="1" fitToWidth="1" horizontalDpi="600" verticalDpi="600" orientation="landscape" paperSize="9" scale="56" r:id="rId2"/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. M. MAZUMDAR</dc:creator>
  <cp:keywords/>
  <dc:description/>
  <cp:lastModifiedBy>acer</cp:lastModifiedBy>
  <cp:lastPrinted>2016-04-04T12:01:33Z</cp:lastPrinted>
  <dcterms:created xsi:type="dcterms:W3CDTF">1999-07-27T05:51:54Z</dcterms:created>
  <dcterms:modified xsi:type="dcterms:W3CDTF">2016-04-05T07:54:23Z</dcterms:modified>
  <cp:category/>
  <cp:version/>
  <cp:contentType/>
  <cp:contentStatus/>
</cp:coreProperties>
</file>