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of May'15" sheetId="1" r:id="rId1"/>
  </sheets>
  <externalReferences>
    <externalReference r:id="rId4"/>
  </externalReferences>
  <definedNames>
    <definedName name="_xlnm.Print_Area" localSheetId="0">'Cash Flow of May''15'!#REF!</definedName>
  </definedNames>
  <calcPr fullCalcOnLoad="1"/>
</workbook>
</file>

<file path=xl/sharedStrings.xml><?xml version="1.0" encoding="utf-8"?>
<sst xmlns="http://schemas.openxmlformats.org/spreadsheetml/2006/main" count="81" uniqueCount="78">
  <si>
    <t>LIC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</si>
  <si>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</si>
  <si>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</si>
  <si>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</si>
  <si>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</si>
  <si>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</si>
  <si>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</si>
  <si>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</si>
  <si>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</si>
  <si>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</si>
  <si>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</si>
  <si>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</si>
  <si>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</si>
  <si>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</si>
  <si>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</si>
  <si>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</si>
  <si>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</si>
  <si>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</si>
  <si>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</si>
  <si>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</si>
  <si>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</si>
  <si>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</si>
  <si>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</si>
  <si>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</si>
  <si>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</si>
  <si>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</si>
  <si>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</si>
  <si>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</si>
  <si>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</si>
  <si>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</si>
  <si>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</si>
  <si>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</si>
  <si>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</si>
  <si>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</si>
  <si>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</si>
  <si>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</si>
  <si>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</si>
  <si>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</si>
  <si>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</si>
  <si>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</si>
  <si>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</si>
  <si>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</si>
  <si>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</si>
  <si>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ii) Mawphu Stage II (S&amp;I)</t>
  </si>
  <si>
    <t>iii) Lunglei S&amp;I Mizoram (S&amp;I)</t>
  </si>
  <si>
    <t>iv) Killing H.E.P</t>
  </si>
  <si>
    <t>J.V. Waaneep Solar Pvt.</t>
  </si>
  <si>
    <t>i) S &amp; I Guwahati</t>
  </si>
  <si>
    <t xml:space="preserve"> Balance of fund/ (Expenditure from Internal Resources)</t>
  </si>
  <si>
    <t xml:space="preserve">Bond </t>
  </si>
  <si>
    <t>(8+9)</t>
  </si>
  <si>
    <t>(10-13)</t>
  </si>
  <si>
    <t>Joint Venture Project (Solar Power Kargil)</t>
  </si>
  <si>
    <t>Foreign Fluction/Add Cap.</t>
  </si>
  <si>
    <t>Joint Venture Project (ECIE)</t>
  </si>
  <si>
    <t>Kurung HEP (AP) Upfront fee</t>
  </si>
  <si>
    <t>KSK Dibbin-Hydro Power (Pvt. Ltd)</t>
  </si>
  <si>
    <t>B.E.
2015-16</t>
  </si>
  <si>
    <t>AS  ON 31.03.2015</t>
  </si>
  <si>
    <t>2015-16</t>
  </si>
  <si>
    <t xml:space="preserve">UPTO
31.03.2015 (Prov) </t>
  </si>
  <si>
    <t>Agartala Gas Turbine Power Project</t>
  </si>
  <si>
    <t>Solar PP, KHEP</t>
  </si>
  <si>
    <t xml:space="preserve"> ECB</t>
  </si>
  <si>
    <t xml:space="preserve">Bond / ECB </t>
  </si>
  <si>
    <t xml:space="preserve">/DONER </t>
  </si>
  <si>
    <t>DURING 2015-16</t>
  </si>
  <si>
    <t>v) Upper Siang Stage II</t>
  </si>
  <si>
    <t>S &amp; I Schemes:</t>
  </si>
  <si>
    <t>(11+14)</t>
  </si>
  <si>
    <t>vii) S&amp;I Baramura GTPP Tripura</t>
  </si>
  <si>
    <t>vi) S&amp;I Rokhia Gas Fired Tripura</t>
  </si>
  <si>
    <t>May' 2015</t>
  </si>
  <si>
    <t>AS  ON  31.05.2015</t>
  </si>
  <si>
    <t>During May 2015</t>
  </si>
  <si>
    <t>Upto May 31.05.2015 (12 +13 )</t>
  </si>
  <si>
    <t>31.05.2015</t>
  </si>
  <si>
    <t>FINANCIAL PROGRESS REPORT CUM CASH FLOW STATEMENT, MAY 31.05.2015 (PROVISIONAL)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</si>
</sst>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0.0"/>
    <numFmt numFmtId="177" formatCode="0.000"/>
    <numFmt numFmtId="178" formatCode="0.0000"/>
    <numFmt numFmtId="179" formatCode="_(* #,##0.0_);_(* \(#,##0.0\);_(* &quot;-&quot;??_);_(@_)"/>
    <numFmt numFmtId="180" formatCode="_(* #,##0_);_(* \(#,##0\);_(* &quot;-&quot;??_);_(@_)"/>
    <numFmt numFmtId="181" formatCode="0.000000"/>
    <numFmt numFmtId="182" formatCode="0.00000"/>
    <numFmt numFmtId="183" formatCode="0.00_);\(0.00\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mmmm\-yy"/>
    <numFmt numFmtId="195" formatCode="0.00;[Red]0.00"/>
    <numFmt numFmtId="196" formatCode="0.00_);[Red]\(0.00\)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1" fillId="0" borderId="5" xfId="0" applyNumberFormat="1" applyFont="1" applyBorder="1" applyAlignment="1">
      <alignment horizontal="right" vertical="center"/>
    </xf>
    <xf numFmtId="183" fontId="4" fillId="0" borderId="2" xfId="0" applyNumberFormat="1" applyFont="1" applyFill="1" applyBorder="1" applyAlignment="1">
      <alignment horizontal="right" vertical="center"/>
    </xf>
    <xf numFmtId="183" fontId="4" fillId="0" borderId="9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0" fillId="0" borderId="2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183" fontId="4" fillId="0" borderId="8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2" xfId="0" applyNumberFormat="1" applyFont="1" applyBorder="1" applyAlignment="1">
      <alignment horizontal="right" vertical="center"/>
    </xf>
    <xf numFmtId="183" fontId="1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3" fontId="1" fillId="0" borderId="2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83" fontId="4" fillId="0" borderId="6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/>
    </xf>
    <xf numFmtId="183" fontId="4" fillId="0" borderId="21" xfId="0" applyNumberFormat="1" applyFont="1" applyBorder="1" applyAlignment="1">
      <alignment horizontal="right" vertical="center" wrapText="1"/>
    </xf>
    <xf numFmtId="183" fontId="4" fillId="0" borderId="21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3" fontId="4" fillId="0" borderId="16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3" fontId="4" fillId="0" borderId="6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83" fontId="4" fillId="0" borderId="6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27" xfId="0" applyNumberFormat="1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83" fontId="4" fillId="0" borderId="6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183" fontId="4" fillId="0" borderId="8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3" fontId="4" fillId="0" borderId="15" xfId="0" applyNumberFormat="1" applyFont="1" applyBorder="1" applyAlignment="1">
      <alignment horizontal="right" vertical="center" wrapText="1"/>
    </xf>
    <xf numFmtId="183" fontId="4" fillId="0" borderId="16" xfId="0" applyNumberFormat="1" applyFont="1" applyBorder="1" applyAlignment="1">
      <alignment horizontal="right" vertical="center" wrapText="1"/>
    </xf>
    <xf numFmtId="183" fontId="4" fillId="0" borderId="12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horizontal="right" vertical="center" wrapText="1"/>
    </xf>
    <xf numFmtId="183" fontId="1" fillId="0" borderId="2" xfId="0" applyNumberFormat="1" applyFont="1" applyBorder="1" applyAlignment="1">
      <alignment horizontal="right" vertical="center"/>
    </xf>
    <xf numFmtId="183" fontId="1" fillId="0" borderId="2" xfId="0" applyNumberFormat="1" applyFont="1" applyBorder="1" applyAlignment="1">
      <alignment horizontal="right" vertical="center" wrapText="1"/>
    </xf>
    <xf numFmtId="183" fontId="4" fillId="0" borderId="9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2673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5334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8848725" y="0"/>
          <a:ext cx="1524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81248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AutoShape 50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0" name="AutoShape 59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1" name="AutoShape 65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2" name="AutoShape 66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3" name="AutoShape 70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4" name="AutoShape 71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25" name="AutoShape 72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6" name="AutoShape 73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27" name="AutoShape 74"/>
        <xdr:cNvSpPr>
          <a:spLocks/>
        </xdr:cNvSpPr>
      </xdr:nvSpPr>
      <xdr:spPr>
        <a:xfrm>
          <a:off x="4391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8" name="AutoShape 75"/>
        <xdr:cNvSpPr>
          <a:spLocks/>
        </xdr:cNvSpPr>
      </xdr:nvSpPr>
      <xdr:spPr>
        <a:xfrm>
          <a:off x="72485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9" name="AutoShape 76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0" name="AutoShape 78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1" name="AutoShape 79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2" name="AutoShape 80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3" name="AutoShape 81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34" name="AutoShape 82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5" name="AutoShape 83"/>
        <xdr:cNvSpPr>
          <a:spLocks/>
        </xdr:cNvSpPr>
      </xdr:nvSpPr>
      <xdr:spPr>
        <a:xfrm>
          <a:off x="52673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6" name="AutoShape 84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7" name="AutoShape 85"/>
        <xdr:cNvSpPr>
          <a:spLocks/>
        </xdr:cNvSpPr>
      </xdr:nvSpPr>
      <xdr:spPr>
        <a:xfrm>
          <a:off x="5334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8" name="AutoShape 86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9" name="AutoShape 87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0" name="AutoShape 88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1" name="AutoShape 89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2" name="AutoShape 90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43" name="AutoShape 92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4" name="AutoShape 93"/>
        <xdr:cNvSpPr>
          <a:spLocks/>
        </xdr:cNvSpPr>
      </xdr:nvSpPr>
      <xdr:spPr>
        <a:xfrm>
          <a:off x="81248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5" name="AutoShape 94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6" name="AutoShape 9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AutoShape 96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AutoShape 9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9" name="AutoShape 98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50" name="AutoShape 99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1" name="AutoShape 100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52" name="AutoShape 101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3" name="AutoShape 102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54" name="AutoShape 103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55" name="AutoShape 104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56" name="AutoShape 105"/>
        <xdr:cNvSpPr>
          <a:spLocks/>
        </xdr:cNvSpPr>
      </xdr:nvSpPr>
      <xdr:spPr>
        <a:xfrm>
          <a:off x="4391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7" name="AutoShape 106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58" name="AutoShape 107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59" name="AutoShape 108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60" name="AutoShape 111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61" name="AutoShape 112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2" name="AutoShape 113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3" name="AutoShape 114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64" name="AutoShape 115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65" name="AutoShape 116"/>
        <xdr:cNvSpPr>
          <a:spLocks/>
        </xdr:cNvSpPr>
      </xdr:nvSpPr>
      <xdr:spPr>
        <a:xfrm>
          <a:off x="52673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6" name="AutoShape 117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7" name="AutoShape 118"/>
        <xdr:cNvSpPr>
          <a:spLocks/>
        </xdr:cNvSpPr>
      </xdr:nvSpPr>
      <xdr:spPr>
        <a:xfrm>
          <a:off x="5334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8" name="AutoShape 119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69" name="AutoShape 120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0" name="AutoShape 121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1" name="AutoShape 122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72" name="AutoShape 123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73" name="AutoShape 124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4" name="AutoShape 125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5" name="AutoShape 126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6" name="AutoShape 12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AutoShape 12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AutoShape 12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9" name="AutoShape 130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80" name="AutoShape 131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1" name="AutoShape 132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82" name="AutoShape 133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3" name="AutoShape 134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84" name="AutoShape 135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85" name="AutoShape 136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86" name="AutoShape 137"/>
        <xdr:cNvSpPr>
          <a:spLocks/>
        </xdr:cNvSpPr>
      </xdr:nvSpPr>
      <xdr:spPr>
        <a:xfrm>
          <a:off x="4391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7" name="AutoShape 138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88" name="AutoShape 139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89" name="AutoShape 140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90" name="AutoShape 141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91" name="AutoShape 146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2" name="AutoShape 147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93" name="AutoShape 150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94" name="AutoShape 151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95" name="AutoShape 152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96" name="AutoShape 153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7" name="AutoShape 154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98" name="AutoShape 155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99" name="AutoShape 156"/>
        <xdr:cNvSpPr>
          <a:spLocks/>
        </xdr:cNvSpPr>
      </xdr:nvSpPr>
      <xdr:spPr>
        <a:xfrm>
          <a:off x="52673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00" name="AutoShape 157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01" name="AutoShape 158"/>
        <xdr:cNvSpPr>
          <a:spLocks/>
        </xdr:cNvSpPr>
      </xdr:nvSpPr>
      <xdr:spPr>
        <a:xfrm>
          <a:off x="5334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2" name="AutoShape 159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4" name="AutoShape 161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5" name="AutoShape 162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06" name="AutoShape 163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07" name="AutoShape 164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8" name="AutoShape 165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9" name="AutoShape 166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10" name="AutoShape 16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AutoShape 16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AutoShape 16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13" name="AutoShape 170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14" name="AutoShape 171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15" name="AutoShape 172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16" name="AutoShape 173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17" name="AutoShape 174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18" name="AutoShape 175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19" name="AutoShape 176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20" name="AutoShape 177"/>
        <xdr:cNvSpPr>
          <a:spLocks/>
        </xdr:cNvSpPr>
      </xdr:nvSpPr>
      <xdr:spPr>
        <a:xfrm>
          <a:off x="4391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21" name="AutoShape 178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22" name="AutoShape 179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23" name="AutoShape 180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124" name="AutoShape 181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25" name="AutoShape 182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26" name="AutoShape 18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127" name="AutoShape 184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28" name="AutoShape 185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29" name="AutoShape 224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30" name="AutoShape 225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31" name="AutoShape 226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32" name="AutoShape 227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33" name="AutoShape 228"/>
        <xdr:cNvSpPr>
          <a:spLocks/>
        </xdr:cNvSpPr>
      </xdr:nvSpPr>
      <xdr:spPr>
        <a:xfrm>
          <a:off x="52673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34" name="AutoShape 229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35" name="AutoShape 230"/>
        <xdr:cNvSpPr>
          <a:spLocks/>
        </xdr:cNvSpPr>
      </xdr:nvSpPr>
      <xdr:spPr>
        <a:xfrm>
          <a:off x="5334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6" name="AutoShape 231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37" name="AutoShape 232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38" name="AutoShape 233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39" name="AutoShape 234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40" name="AutoShape 235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41" name="AutoShape 236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42" name="AutoShape 237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43" name="AutoShape 238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44" name="AutoShape 239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" name="AutoShape 240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" name="AutoShape 241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47" name="AutoShape 242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48" name="AutoShape 243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49" name="AutoShape 244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50" name="AutoShape 245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51" name="AutoShape 246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52" name="AutoShape 247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53" name="AutoShape 248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54" name="AutoShape 249"/>
        <xdr:cNvSpPr>
          <a:spLocks/>
        </xdr:cNvSpPr>
      </xdr:nvSpPr>
      <xdr:spPr>
        <a:xfrm>
          <a:off x="4391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55" name="AutoShape 250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56" name="AutoShape 251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57" name="AutoShape 252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158" name="AutoShape 253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59" name="AutoShape 254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60" name="AutoShape 255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161" name="AutoShape 256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62" name="AutoShape 257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63" name="AutoShape 260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64" name="AutoShape 261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65" name="AutoShape 262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66" name="AutoShape 263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67" name="AutoShape 264"/>
        <xdr:cNvSpPr>
          <a:spLocks/>
        </xdr:cNvSpPr>
      </xdr:nvSpPr>
      <xdr:spPr>
        <a:xfrm>
          <a:off x="52673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68" name="AutoShape 265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69" name="AutoShape 266"/>
        <xdr:cNvSpPr>
          <a:spLocks/>
        </xdr:cNvSpPr>
      </xdr:nvSpPr>
      <xdr:spPr>
        <a:xfrm>
          <a:off x="5200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70" name="AutoShape 267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71" name="AutoShape 268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72" name="AutoShape 269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73" name="AutoShape 270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74" name="AutoShape 271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75" name="AutoShape 272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76" name="AutoShape 273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77" name="AutoShape 274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78" name="AutoShape 27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" name="AutoShape 276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" name="AutoShape 27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81" name="AutoShape 278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82" name="AutoShape 279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83" name="AutoShape 280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84" name="AutoShape 281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85" name="AutoShape 282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86" name="AutoShape 283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87" name="AutoShape 284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188" name="AutoShape 285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89" name="AutoShape 286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90" name="AutoShape 287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91" name="AutoShape 288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192" name="AutoShape 289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93" name="AutoShape 290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94" name="AutoShape 291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195" name="AutoShape 292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96" name="AutoShape 293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97" name="AutoShape 296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198" name="AutoShape 297"/>
        <xdr:cNvSpPr>
          <a:spLocks/>
        </xdr:cNvSpPr>
      </xdr:nvSpPr>
      <xdr:spPr>
        <a:xfrm>
          <a:off x="33432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99" name="AutoShape 300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00" name="AutoShape 301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01" name="AutoShape 302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202" name="AutoShape 303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03" name="AutoShape 304"/>
        <xdr:cNvSpPr>
          <a:spLocks/>
        </xdr:cNvSpPr>
      </xdr:nvSpPr>
      <xdr:spPr>
        <a:xfrm>
          <a:off x="5153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04" name="AutoShape 305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05" name="AutoShape 306"/>
        <xdr:cNvSpPr>
          <a:spLocks/>
        </xdr:cNvSpPr>
      </xdr:nvSpPr>
      <xdr:spPr>
        <a:xfrm>
          <a:off x="5200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06" name="AutoShape 307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207" name="AutoShape 308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08" name="AutoShape 309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09" name="AutoShape 310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10" name="AutoShape 311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11" name="AutoShape 312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12" name="AutoShape 313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13" name="AutoShape 314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14" name="AutoShape 31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AutoShape 316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" name="AutoShape 31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17" name="AutoShape 318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18" name="AutoShape 319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19" name="AutoShape 320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20" name="AutoShape 321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21" name="AutoShape 322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222" name="AutoShape 323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23" name="AutoShape 324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24" name="AutoShape 325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25" name="AutoShape 326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26" name="AutoShape 327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227" name="AutoShape 328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228" name="AutoShape 329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229" name="AutoShape 330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230" name="AutoShape 331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231" name="AutoShape 332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32" name="AutoShape 333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33" name="AutoShape 334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234" name="AutoShape 335"/>
        <xdr:cNvSpPr>
          <a:spLocks/>
        </xdr:cNvSpPr>
      </xdr:nvSpPr>
      <xdr:spPr>
        <a:xfrm>
          <a:off x="33432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235" name="AutoShape 338"/>
        <xdr:cNvSpPr>
          <a:spLocks/>
        </xdr:cNvSpPr>
      </xdr:nvSpPr>
      <xdr:spPr>
        <a:xfrm>
          <a:off x="42100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236" name="AutoShape 339"/>
        <xdr:cNvSpPr>
          <a:spLocks/>
        </xdr:cNvSpPr>
      </xdr:nvSpPr>
      <xdr:spPr>
        <a:xfrm>
          <a:off x="714375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237" name="AutoShape 340"/>
        <xdr:cNvSpPr>
          <a:spLocks/>
        </xdr:cNvSpPr>
      </xdr:nvSpPr>
      <xdr:spPr>
        <a:xfrm>
          <a:off x="90297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38" name="AutoShape 341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39" name="AutoShape 342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40" name="AutoShape 343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241" name="AutoShape 344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42" name="AutoShape 345"/>
        <xdr:cNvSpPr>
          <a:spLocks/>
        </xdr:cNvSpPr>
      </xdr:nvSpPr>
      <xdr:spPr>
        <a:xfrm>
          <a:off x="5153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43" name="AutoShape 346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4" name="AutoShape 347"/>
        <xdr:cNvSpPr>
          <a:spLocks/>
        </xdr:cNvSpPr>
      </xdr:nvSpPr>
      <xdr:spPr>
        <a:xfrm>
          <a:off x="5200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45" name="AutoShape 348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246" name="AutoShape 349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47" name="AutoShape 350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48" name="AutoShape 351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49" name="AutoShape 352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50" name="AutoShape 353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51" name="AutoShape 354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52" name="AutoShape 355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53" name="AutoShape 356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AutoShape 35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" name="AutoShape 35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56" name="AutoShape 359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57" name="AutoShape 360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58" name="AutoShape 361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59" name="AutoShape 362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60" name="AutoShape 363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261" name="AutoShape 364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62" name="AutoShape 365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63" name="AutoShape 366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64" name="AutoShape 367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65" name="AutoShape 368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266" name="AutoShape 369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267" name="AutoShape 370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268" name="AutoShape 371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269" name="AutoShape 372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270" name="AutoShape 373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71" name="AutoShape 374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72" name="AutoShape 375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273" name="AutoShape 376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274" name="AutoShape 377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275" name="AutoShape 378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276" name="AutoShape 379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77" name="AutoShape 382"/>
        <xdr:cNvSpPr>
          <a:spLocks/>
        </xdr:cNvSpPr>
      </xdr:nvSpPr>
      <xdr:spPr>
        <a:xfrm>
          <a:off x="5153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78" name="AutoShape 383"/>
        <xdr:cNvSpPr>
          <a:spLocks/>
        </xdr:cNvSpPr>
      </xdr:nvSpPr>
      <xdr:spPr>
        <a:xfrm>
          <a:off x="53244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79" name="AutoShape 384"/>
        <xdr:cNvSpPr>
          <a:spLocks/>
        </xdr:cNvSpPr>
      </xdr:nvSpPr>
      <xdr:spPr>
        <a:xfrm>
          <a:off x="5972175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280" name="AutoShape 385"/>
        <xdr:cNvSpPr>
          <a:spLocks/>
        </xdr:cNvSpPr>
      </xdr:nvSpPr>
      <xdr:spPr>
        <a:xfrm>
          <a:off x="52482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81" name="AutoShape 386"/>
        <xdr:cNvSpPr>
          <a:spLocks/>
        </xdr:cNvSpPr>
      </xdr:nvSpPr>
      <xdr:spPr>
        <a:xfrm>
          <a:off x="5153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82" name="AutoShape 387"/>
        <xdr:cNvSpPr>
          <a:spLocks/>
        </xdr:cNvSpPr>
      </xdr:nvSpPr>
      <xdr:spPr>
        <a:xfrm>
          <a:off x="52959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83" name="AutoShape 388"/>
        <xdr:cNvSpPr>
          <a:spLocks/>
        </xdr:cNvSpPr>
      </xdr:nvSpPr>
      <xdr:spPr>
        <a:xfrm>
          <a:off x="5200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84" name="AutoShape 389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285" name="AutoShape 390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86" name="AutoShape 391"/>
        <xdr:cNvSpPr>
          <a:spLocks/>
        </xdr:cNvSpPr>
      </xdr:nvSpPr>
      <xdr:spPr>
        <a:xfrm>
          <a:off x="70389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87" name="AutoShape 392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88" name="AutoShape 393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89" name="AutoShape 394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90" name="AutoShape 395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91" name="AutoShape 396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92" name="AutoShape 39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AutoShape 39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AutoShape 39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95" name="AutoShape 400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96" name="AutoShape 401"/>
        <xdr:cNvSpPr>
          <a:spLocks/>
        </xdr:cNvSpPr>
      </xdr:nvSpPr>
      <xdr:spPr>
        <a:xfrm>
          <a:off x="5229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97" name="AutoShape 402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98" name="AutoShape 403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99" name="AutoShape 404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300" name="AutoShape 405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01" name="AutoShape 406"/>
        <xdr:cNvSpPr>
          <a:spLocks/>
        </xdr:cNvSpPr>
      </xdr:nvSpPr>
      <xdr:spPr>
        <a:xfrm>
          <a:off x="53435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02" name="AutoShape 407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03" name="AutoShape 408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304" name="AutoShape 409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05" name="AutoShape 410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306" name="AutoShape 411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307" name="AutoShape 412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08" name="AutoShape 41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309" name="AutoShape 414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310" name="AutoShape 415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311" name="AutoShape 416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312" name="AutoShape 417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313" name="AutoShape 418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314" name="AutoShape 419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315" name="AutoShape 420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16" name="AutoShape 42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317" name="AutoShape 424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318" name="AutoShape 426"/>
        <xdr:cNvSpPr>
          <a:spLocks/>
        </xdr:cNvSpPr>
      </xdr:nvSpPr>
      <xdr:spPr>
        <a:xfrm>
          <a:off x="8229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319" name="AutoShape 427"/>
        <xdr:cNvSpPr>
          <a:spLocks/>
        </xdr:cNvSpPr>
      </xdr:nvSpPr>
      <xdr:spPr>
        <a:xfrm>
          <a:off x="82200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320" name="AutoShape 428"/>
        <xdr:cNvSpPr>
          <a:spLocks/>
        </xdr:cNvSpPr>
      </xdr:nvSpPr>
      <xdr:spPr>
        <a:xfrm>
          <a:off x="6324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21" name="AutoShape 430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22" name="AutoShape 431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23" name="AutoShape 432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324" name="AutoShape 433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25" name="AutoShape 434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326" name="AutoShape 435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327" name="AutoShape 436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28" name="AutoShape 437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29" name="AutoShape 438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30" name="AutoShape 439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31" name="AutoShape 440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332" name="AutoShape 441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333" name="AutoShape 442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34" name="AutoShape 443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35" name="AutoShape 444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36" name="AutoShape 44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AutoShape 446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8" name="AutoShape 44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39" name="AutoShape 448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40" name="AutoShape 449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41" name="AutoShape 450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342" name="AutoShape 451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343" name="AutoShape 452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344" name="AutoShape 453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345" name="AutoShape 454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46" name="AutoShape 455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47" name="AutoShape 456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348" name="AutoShape 457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49" name="AutoShape 458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350" name="AutoShape 459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351" name="AutoShape 460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52" name="AutoShape 461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353" name="AutoShape 462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354" name="AutoShape 463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355" name="AutoShape 464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356" name="AutoShape 465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357" name="AutoShape 466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358" name="AutoShape 467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359" name="AutoShape 468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60" name="AutoShape 469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361" name="AutoShape 470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62" name="AutoShape 471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363" name="AutoShape 472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364" name="AutoShape 473"/>
        <xdr:cNvSpPr>
          <a:spLocks/>
        </xdr:cNvSpPr>
      </xdr:nvSpPr>
      <xdr:spPr>
        <a:xfrm>
          <a:off x="6324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365" name="AutoShape 476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366" name="AutoShape 477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67" name="AutoShape 481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68" name="AutoShape 482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69" name="AutoShape 483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370" name="AutoShape 484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71" name="AutoShape 485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372" name="AutoShape 486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373" name="AutoShape 487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74" name="AutoShape 488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75" name="AutoShape 489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76" name="AutoShape 490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77" name="AutoShape 491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378" name="AutoShape 492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379" name="AutoShape 493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80" name="AutoShape 494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81" name="AutoShape 495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82" name="AutoShape 496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3" name="AutoShape 49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4" name="AutoShape 49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85" name="AutoShape 499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86" name="AutoShape 500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87" name="AutoShape 501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388" name="AutoShape 502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389" name="AutoShape 503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390" name="AutoShape 504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391" name="AutoShape 505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92" name="AutoShape 506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93" name="AutoShape 507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394" name="AutoShape 508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95" name="AutoShape 509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396" name="AutoShape 510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397" name="AutoShape 511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98" name="AutoShape 512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399" name="AutoShape 513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400" name="AutoShape 514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01" name="AutoShape 515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402" name="AutoShape 516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403" name="AutoShape 517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404" name="AutoShape 518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05" name="AutoShape 519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06" name="AutoShape 520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07" name="AutoShape 521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08" name="AutoShape 522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09" name="AutoShape 523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410" name="AutoShape 524"/>
        <xdr:cNvSpPr>
          <a:spLocks/>
        </xdr:cNvSpPr>
      </xdr:nvSpPr>
      <xdr:spPr>
        <a:xfrm>
          <a:off x="6324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411" name="AutoShape 525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412" name="AutoShape 526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13" name="AutoShape 532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414" name="AutoShape 533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15" name="AutoShape 534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416" name="AutoShape 535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17" name="AutoShape 536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418" name="AutoShape 537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419" name="AutoShape 538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20" name="AutoShape 539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21" name="AutoShape 540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22" name="AutoShape 541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23" name="AutoShape 542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24" name="AutoShape 543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425" name="AutoShape 544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26" name="AutoShape 545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27" name="AutoShape 546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28" name="AutoShape 54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9" name="AutoShape 54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0" name="AutoShape 54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31" name="AutoShape 550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32" name="AutoShape 551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33" name="AutoShape 552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434" name="AutoShape 553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35" name="AutoShape 554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436" name="AutoShape 555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37" name="AutoShape 556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438" name="AutoShape 557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439" name="AutoShape 558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440" name="AutoShape 559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441" name="AutoShape 560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442" name="AutoShape 561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443" name="AutoShape 562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44" name="AutoShape 56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445" name="AutoShape 564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446" name="AutoShape 565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47" name="AutoShape 566"/>
        <xdr:cNvSpPr>
          <a:spLocks/>
        </xdr:cNvSpPr>
      </xdr:nvSpPr>
      <xdr:spPr>
        <a:xfrm>
          <a:off x="6315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448" name="AutoShape 567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449" name="AutoShape 568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450" name="AutoShape 569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51" name="AutoShape 570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52" name="AutoShape 571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53" name="AutoShape 572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54" name="AutoShape 573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55" name="AutoShape 574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456" name="AutoShape 575"/>
        <xdr:cNvSpPr>
          <a:spLocks/>
        </xdr:cNvSpPr>
      </xdr:nvSpPr>
      <xdr:spPr>
        <a:xfrm>
          <a:off x="6324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457" name="AutoShape 576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458" name="AutoShape 577"/>
        <xdr:cNvSpPr>
          <a:spLocks/>
        </xdr:cNvSpPr>
      </xdr:nvSpPr>
      <xdr:spPr>
        <a:xfrm>
          <a:off x="12353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59" name="AutoShape 583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460" name="AutoShape 584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61" name="AutoShape 585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462" name="AutoShape 586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63" name="AutoShape 587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464" name="AutoShape 588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465" name="AutoShape 589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66" name="AutoShape 590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67" name="AutoShape 591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68" name="AutoShape 592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69" name="AutoShape 593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70" name="AutoShape 594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471" name="AutoShape 595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72" name="AutoShape 596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73" name="AutoShape 597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74" name="AutoShape 598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5" name="AutoShape 59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6" name="AutoShape 600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77" name="AutoShape 601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78" name="AutoShape 602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79" name="AutoShape 603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480" name="AutoShape 604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81" name="AutoShape 605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482" name="AutoShape 606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83" name="AutoShape 607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484" name="AutoShape 608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485" name="AutoShape 609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486" name="AutoShape 610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487" name="AutoShape 611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488" name="AutoShape 612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489" name="AutoShape 613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90" name="AutoShape 614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491" name="AutoShape 618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492" name="AutoShape 619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493" name="AutoShape 620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94" name="AutoShape 621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95" name="AutoShape 622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96" name="AutoShape 623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97" name="AutoShape 624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98" name="AutoShape 625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99" name="AutoShape 634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00" name="AutoShape 635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01" name="AutoShape 637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502" name="AutoShape 638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03" name="AutoShape 639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504" name="AutoShape 640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05" name="AutoShape 641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506" name="AutoShape 642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507" name="AutoShape 643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8" name="AutoShape 644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09" name="AutoShape 645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10" name="AutoShape 646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11" name="AutoShape 647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12" name="AutoShape 648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513" name="AutoShape 649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14" name="AutoShape 650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15" name="AutoShape 651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16" name="AutoShape 652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7" name="AutoShape 653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8" name="AutoShape 654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19" name="AutoShape 655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520" name="AutoShape 656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21" name="AutoShape 657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522" name="AutoShape 658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23" name="AutoShape 659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524" name="AutoShape 660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525" name="AutoShape 661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526" name="AutoShape 662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527" name="AutoShape 663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528" name="AutoShape 664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529" name="AutoShape 665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530" name="AutoShape 666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531" name="AutoShape 667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32" name="AutoShape 668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533" name="AutoShape 669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534" name="AutoShape 670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535" name="AutoShape 671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536" name="AutoShape 672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37" name="AutoShape 67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538" name="AutoShape 674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39" name="AutoShape 67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540" name="AutoShape 676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41" name="AutoShape 677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42" name="AutoShape 678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43" name="AutoShape 679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544" name="AutoShape 680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45" name="AutoShape 681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546" name="AutoShape 682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47" name="AutoShape 683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548" name="AutoShape 684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549" name="AutoShape 685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50" name="AutoShape 686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51" name="AutoShape 687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52" name="AutoShape 688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53" name="AutoShape 689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54" name="AutoShape 690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555" name="AutoShape 691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56" name="AutoShape 692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57" name="AutoShape 693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58" name="AutoShape 694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AutoShape 695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AutoShape 696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61" name="AutoShape 697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562" name="AutoShape 698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63" name="AutoShape 699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564" name="AutoShape 700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65" name="AutoShape 701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566" name="AutoShape 702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567" name="AutoShape 703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568" name="AutoShape 704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569" name="AutoShape 705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570" name="AutoShape 706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571" name="AutoShape 707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572" name="AutoShape 708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573" name="AutoShape 709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74" name="AutoShape 710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575" name="AutoShape 711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576" name="AutoShape 712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577" name="AutoShape 713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578" name="AutoShape 714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79" name="AutoShape 715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580" name="AutoShape 716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81" name="AutoShape 71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582" name="AutoShape 718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83" name="AutoShape 719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84" name="AutoShape 720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585" name="AutoShape 721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86" name="AutoShape 722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87" name="AutoShape 723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588" name="AutoShape 724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89" name="AutoShape 725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590" name="AutoShape 726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91" name="AutoShape 727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592" name="AutoShape 728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593" name="AutoShape 729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94" name="AutoShape 730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95" name="AutoShape 731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96" name="AutoShape 732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97" name="AutoShape 733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98" name="AutoShape 734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599" name="AutoShape 735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00" name="AutoShape 736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01" name="AutoShape 737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02" name="AutoShape 738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3" name="AutoShape 73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4" name="AutoShape 740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05" name="AutoShape 741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606" name="AutoShape 742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607" name="AutoShape 743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608" name="AutoShape 744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609" name="AutoShape 745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610" name="AutoShape 746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611" name="AutoShape 747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612" name="AutoShape 748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613" name="AutoShape 749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614" name="AutoShape 750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15" name="AutoShape 751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616" name="AutoShape 752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617" name="AutoShape 753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18" name="AutoShape 754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619" name="AutoShape 755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620" name="AutoShape 756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21" name="AutoShape 757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622" name="AutoShape 758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23" name="AutoShape 759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624" name="AutoShape 760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25" name="AutoShape 761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626" name="AutoShape 762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627" name="AutoShape 763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628" name="AutoShape 764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629" name="AutoShape 765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630" name="AutoShape 766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631" name="AutoShape 767"/>
        <xdr:cNvSpPr>
          <a:spLocks/>
        </xdr:cNvSpPr>
      </xdr:nvSpPr>
      <xdr:spPr>
        <a:xfrm>
          <a:off x="141541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32" name="AutoShape 769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33" name="AutoShape 77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34" name="AutoShape 77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35" name="AutoShape 77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36" name="AutoShape 77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637" name="AutoShape 777"/>
        <xdr:cNvSpPr>
          <a:spLocks/>
        </xdr:cNvSpPr>
      </xdr:nvSpPr>
      <xdr:spPr>
        <a:xfrm>
          <a:off x="140779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638" name="AutoShape 778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639" name="AutoShape 779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640" name="AutoShape 780"/>
        <xdr:cNvSpPr>
          <a:spLocks/>
        </xdr:cNvSpPr>
      </xdr:nvSpPr>
      <xdr:spPr>
        <a:xfrm>
          <a:off x="14011275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641" name="AutoShape 781"/>
        <xdr:cNvSpPr>
          <a:spLocks/>
        </xdr:cNvSpPr>
      </xdr:nvSpPr>
      <xdr:spPr>
        <a:xfrm>
          <a:off x="1402080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642" name="AutoShape 782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643" name="AutoShape 783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44" name="AutoShape 784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645" name="AutoShape 785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646" name="AutoShape 786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647" name="AutoShape 787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648" name="AutoShape 788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9" name="AutoShape 789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650" name="AutoShape 790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651" name="AutoShape 791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52" name="AutoShape 792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653" name="AutoShape 793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654" name="AutoShape 794"/>
        <xdr:cNvSpPr>
          <a:spLocks/>
        </xdr:cNvSpPr>
      </xdr:nvSpPr>
      <xdr:spPr>
        <a:xfrm>
          <a:off x="8096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55" name="AutoShape 795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56" name="AutoShape 796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57" name="AutoShape 79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8" name="AutoShape 79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9" name="AutoShape 799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60" name="AutoShape 800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661" name="AutoShape 801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662" name="AutoShape 802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663" name="AutoShape 803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664" name="AutoShape 804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665" name="AutoShape 805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666" name="AutoShape 806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667" name="AutoShape 807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668" name="AutoShape 808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669" name="AutoShape 809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70" name="AutoShape 810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671" name="AutoShape 811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672" name="AutoShape 812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73" name="AutoShape 81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674" name="AutoShape 814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675" name="AutoShape 815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76" name="AutoShape 816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677" name="AutoShape 817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78" name="AutoShape 818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679" name="AutoShape 819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80" name="AutoShape 820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681" name="AutoShape 821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682" name="AutoShape 822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683" name="AutoShape 823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684" name="AutoShape 824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685" name="AutoShape 825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686" name="AutoShape 826"/>
        <xdr:cNvSpPr>
          <a:spLocks/>
        </xdr:cNvSpPr>
      </xdr:nvSpPr>
      <xdr:spPr>
        <a:xfrm>
          <a:off x="141541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87" name="AutoShape 827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88" name="AutoShape 828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89" name="AutoShape 829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90" name="AutoShape 830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691" name="AutoShape 831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692" name="AutoShape 832"/>
        <xdr:cNvSpPr>
          <a:spLocks/>
        </xdr:cNvSpPr>
      </xdr:nvSpPr>
      <xdr:spPr>
        <a:xfrm>
          <a:off x="140779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693" name="AutoShape 833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694" name="AutoShape 834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695" name="AutoShape 835"/>
        <xdr:cNvSpPr>
          <a:spLocks/>
        </xdr:cNvSpPr>
      </xdr:nvSpPr>
      <xdr:spPr>
        <a:xfrm>
          <a:off x="14011275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696" name="AutoShape 836"/>
        <xdr:cNvSpPr>
          <a:spLocks/>
        </xdr:cNvSpPr>
      </xdr:nvSpPr>
      <xdr:spPr>
        <a:xfrm>
          <a:off x="1402080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697" name="AutoShape 837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698" name="AutoShape 838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99" name="AutoShape 839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700" name="AutoShape 840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701" name="AutoShape 841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702" name="AutoShape 842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703" name="AutoShape 843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704" name="AutoShape 844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705" name="AutoShape 845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06" name="AutoShape 846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07" name="AutoShape 847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708" name="AutoShape 848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709" name="AutoShape 849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10" name="AutoShape 850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11" name="AutoShape 851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12" name="AutoShape 852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3" name="AutoShape 853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4" name="AutoShape 854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15" name="AutoShape 855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716" name="AutoShape 856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17" name="AutoShape 857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718" name="AutoShape 858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719" name="AutoShape 859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720" name="AutoShape 860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721" name="AutoShape 861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722" name="AutoShape 864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723" name="AutoShape 865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724" name="AutoShape 866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725" name="AutoShape 867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26" name="AutoShape 868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727" name="AutoShape 869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728" name="AutoShape 870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729" name="AutoShape 871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730" name="AutoShape 872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31" name="AutoShape 87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732" name="AutoShape 874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33" name="AutoShape 87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734" name="AutoShape 876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735" name="AutoShape 877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736" name="AutoShape 878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737" name="AutoShape 879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738" name="AutoShape 880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739" name="AutoShape 881"/>
        <xdr:cNvSpPr>
          <a:spLocks/>
        </xdr:cNvSpPr>
      </xdr:nvSpPr>
      <xdr:spPr>
        <a:xfrm>
          <a:off x="141541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40" name="AutoShape 882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41" name="AutoShape 88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42" name="AutoShape 88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43" name="AutoShape 88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44" name="AutoShape 88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45" name="AutoShape 887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746" name="AutoShape 888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747" name="AutoShape 889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748" name="AutoShape 892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749" name="AutoShape 893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50" name="AutoShape 894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751" name="AutoShape 897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752" name="AutoShape 898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753" name="AutoShape 900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754" name="AutoShape 901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755" name="AutoShape 903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756" name="AutoShape 904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57" name="AutoShape 90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58" name="AutoShape 90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759" name="AutoShape 907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760" name="AutoShape 908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61" name="AutoShape 909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762" name="AutoShape 910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763" name="AutoShape 911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764" name="AutoShape 912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765" name="AutoShape 913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766" name="AutoShape 914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767" name="AutoShape 915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68" name="AutoShape 916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69" name="AutoShape 917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770" name="AutoShape 918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771" name="AutoShape 919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72" name="AutoShape 920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73" name="AutoShape 921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74" name="AutoShape 922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5" name="AutoShape 923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6" name="AutoShape 924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77" name="AutoShape 925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778" name="AutoShape 926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79" name="AutoShape 927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780" name="AutoShape 928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781" name="AutoShape 929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782" name="AutoShape 930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783" name="AutoShape 931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784" name="AutoShape 932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785" name="AutoShape 933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786" name="AutoShape 934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787" name="AutoShape 935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88" name="AutoShape 936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789" name="AutoShape 937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790" name="AutoShape 938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791" name="AutoShape 939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792" name="AutoShape 940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93" name="AutoShape 941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794" name="AutoShape 942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95" name="AutoShape 943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796" name="AutoShape 944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797" name="AutoShape 945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798" name="AutoShape 946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799" name="AutoShape 947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800" name="AutoShape 948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801" name="AutoShape 949"/>
        <xdr:cNvSpPr>
          <a:spLocks/>
        </xdr:cNvSpPr>
      </xdr:nvSpPr>
      <xdr:spPr>
        <a:xfrm>
          <a:off x="140398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02" name="AutoShape 950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03" name="AutoShape 951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04" name="AutoShape 952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05" name="AutoShape 95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06" name="AutoShape 95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07" name="AutoShape 95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808" name="AutoShape 956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809" name="AutoShape 957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0" name="AutoShape 958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811" name="AutoShape 959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812" name="AutoShape 960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13" name="AutoShape 961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814" name="AutoShape 962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815" name="AutoShape 963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816" name="AutoShape 964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817" name="AutoShape 965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18" name="AutoShape 966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819" name="AutoShape 967"/>
        <xdr:cNvSpPr>
          <a:spLocks/>
        </xdr:cNvSpPr>
      </xdr:nvSpPr>
      <xdr:spPr>
        <a:xfrm>
          <a:off x="14001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820" name="AutoShape 968"/>
        <xdr:cNvSpPr>
          <a:spLocks/>
        </xdr:cNvSpPr>
      </xdr:nvSpPr>
      <xdr:spPr>
        <a:xfrm>
          <a:off x="140208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21" name="AutoShape 969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22" name="AutoShape 970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23" name="AutoShape 971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824" name="AutoShape 972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25" name="AutoShape 973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826" name="AutoShape 974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827" name="AutoShape 975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28" name="AutoShape 976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829" name="AutoShape 977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30" name="AutoShape 978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31" name="AutoShape 979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832" name="AutoShape 980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33" name="AutoShape 981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34" name="AutoShape 982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35" name="AutoShape 983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36" name="AutoShape 984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7" name="AutoShape 985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8" name="AutoShape 986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39" name="AutoShape 987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840" name="AutoShape 988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41" name="AutoShape 989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842" name="AutoShape 990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43" name="AutoShape 991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844" name="AutoShape 992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845" name="AutoShape 993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846" name="AutoShape 994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847" name="AutoShape 995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848" name="AutoShape 996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849" name="AutoShape 997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850" name="AutoShape 998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851" name="AutoShape 999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852" name="AutoShape 1000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853" name="AutoShape 1001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854" name="AutoShape 1002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855" name="AutoShape 1003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856" name="AutoShape 1004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57" name="AutoShape 1005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858" name="AutoShape 1006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859" name="AutoShape 1007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860" name="AutoShape 1008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861" name="AutoShape 1009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862" name="AutoShape 1010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863" name="AutoShape 1011"/>
        <xdr:cNvSpPr>
          <a:spLocks/>
        </xdr:cNvSpPr>
      </xdr:nvSpPr>
      <xdr:spPr>
        <a:xfrm>
          <a:off x="140398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64" name="AutoShape 1012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65" name="AutoShape 101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66" name="AutoShape 101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67" name="AutoShape 101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68" name="AutoShape 101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869" name="AutoShape 1017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870" name="AutoShape 1018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871" name="AutoShape 1019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72" name="AutoShape 1020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873" name="AutoShape 1021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874" name="AutoShape 1022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75" name="AutoShape 1023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876" name="AutoShape 0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877" name="AutoShape 1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878" name="AutoShape 2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879" name="AutoShape 3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80" name="AutoShape 4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881" name="AutoShape 5"/>
        <xdr:cNvSpPr>
          <a:spLocks/>
        </xdr:cNvSpPr>
      </xdr:nvSpPr>
      <xdr:spPr>
        <a:xfrm>
          <a:off x="14001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882" name="AutoShape 6"/>
        <xdr:cNvSpPr>
          <a:spLocks/>
        </xdr:cNvSpPr>
      </xdr:nvSpPr>
      <xdr:spPr>
        <a:xfrm>
          <a:off x="140208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83" name="AutoShape 8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84" name="AutoShape 9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85" name="AutoShape 10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886" name="AutoShape 11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87" name="AutoShape 12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888" name="AutoShape 13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889" name="AutoShape 14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90" name="AutoShape 15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891" name="AutoShape 16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92" name="AutoShape 17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93" name="AutoShape 18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894" name="AutoShape 19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95" name="AutoShape 20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96" name="AutoShape 21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97" name="AutoShape 22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98" name="AutoShape 23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9" name="AutoShape 24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0" name="AutoShape 25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01" name="AutoShape 26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902" name="AutoShape 27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903" name="AutoShape 28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904" name="AutoShape 29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905" name="AutoShape 30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906" name="AutoShape 31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907" name="AutoShape 32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908" name="AutoShape 33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909" name="AutoShape 34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910" name="AutoShape 35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911" name="AutoShape 36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12" name="AutoShape 37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913" name="AutoShape 38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914" name="AutoShape 39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915" name="AutoShape 40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16" name="AutoShape 41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17" name="AutoShape 42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918" name="AutoShape 43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19" name="AutoShape 44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920" name="AutoShape 45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921" name="AutoShape 46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922" name="AutoShape 47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923" name="AutoShape 48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924" name="AutoShape 49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925" name="AutoShape 50"/>
        <xdr:cNvSpPr>
          <a:spLocks/>
        </xdr:cNvSpPr>
      </xdr:nvSpPr>
      <xdr:spPr>
        <a:xfrm>
          <a:off x="140398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26" name="AutoShape 51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27" name="AutoShape 52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28" name="AutoShape 5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29" name="AutoShape 5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30" name="AutoShape 5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31" name="AutoShape 5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932" name="AutoShape 57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933" name="AutoShape 58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934" name="AutoShape 59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935" name="AutoShape 60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36" name="AutoShape 61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937" name="AutoShape 62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938" name="AutoShape 63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939" name="AutoShape 64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940" name="AutoShape 65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941" name="AutoShape 66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942" name="AutoShape 67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43" name="AutoShape 68"/>
        <xdr:cNvSpPr>
          <a:spLocks/>
        </xdr:cNvSpPr>
      </xdr:nvSpPr>
      <xdr:spPr>
        <a:xfrm>
          <a:off x="14001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944" name="AutoShape 69"/>
        <xdr:cNvSpPr>
          <a:spLocks/>
        </xdr:cNvSpPr>
      </xdr:nvSpPr>
      <xdr:spPr>
        <a:xfrm>
          <a:off x="140208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945" name="AutoShape 71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946" name="AutoShape 72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47" name="AutoShape 73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948" name="AutoShape 74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949" name="AutoShape 75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950" name="AutoShape 76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951" name="AutoShape 77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952" name="AutoShape 78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953" name="AutoShape 79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954" name="AutoShape 80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955" name="AutoShape 81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956" name="AutoShape 82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957" name="AutoShape 83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958" name="AutoShape 84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59" name="AutoShape 85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60" name="AutoShape 86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1" name="AutoShape 87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2" name="AutoShape 88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63" name="AutoShape 89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964" name="AutoShape 90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965" name="AutoShape 91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966" name="AutoShape 92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967" name="AutoShape 93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968" name="AutoShape 94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969" name="AutoShape 95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970" name="AutoShape 96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971" name="AutoShape 97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972" name="AutoShape 98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973" name="AutoShape 99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74" name="AutoShape 100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975" name="AutoShape 101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976" name="AutoShape 102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977" name="AutoShape 103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78" name="AutoShape 104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79" name="AutoShape 105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980" name="AutoShape 106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81" name="AutoShape 107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982" name="AutoShape 108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983" name="AutoShape 109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984" name="AutoShape 110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985" name="AutoShape 111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986" name="AutoShape 112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987" name="AutoShape 113"/>
        <xdr:cNvSpPr>
          <a:spLocks/>
        </xdr:cNvSpPr>
      </xdr:nvSpPr>
      <xdr:spPr>
        <a:xfrm>
          <a:off x="140398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88" name="AutoShape 11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89" name="AutoShape 11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90" name="AutoShape 11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91" name="AutoShape 117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92" name="AutoShape 118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993" name="AutoShape 119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994" name="AutoShape 120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995" name="AutoShape 121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996" name="AutoShape 122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997" name="AutoShape 123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98" name="AutoShape 124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999" name="AutoShape 125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000" name="AutoShape 126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001" name="AutoShape 127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002" name="AutoShape 128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1003" name="AutoShape 129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004" name="AutoShape 130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005" name="AutoShape 131"/>
        <xdr:cNvSpPr>
          <a:spLocks/>
        </xdr:cNvSpPr>
      </xdr:nvSpPr>
      <xdr:spPr>
        <a:xfrm>
          <a:off x="14001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1006" name="AutoShape 132"/>
        <xdr:cNvSpPr>
          <a:spLocks/>
        </xdr:cNvSpPr>
      </xdr:nvSpPr>
      <xdr:spPr>
        <a:xfrm>
          <a:off x="140208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07" name="AutoShape 13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008" name="AutoShape 135"/>
        <xdr:cNvSpPr>
          <a:spLocks/>
        </xdr:cNvSpPr>
      </xdr:nvSpPr>
      <xdr:spPr>
        <a:xfrm>
          <a:off x="3381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09" name="AutoShape 137"/>
        <xdr:cNvSpPr>
          <a:spLocks/>
        </xdr:cNvSpPr>
      </xdr:nvSpPr>
      <xdr:spPr>
        <a:xfrm>
          <a:off x="63817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10" name="AutoShape 138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11" name="AutoShape 139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12" name="AutoShape 140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013" name="AutoShape 141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14" name="AutoShape 142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015" name="AutoShape 143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1016" name="AutoShape 144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17" name="AutoShape 145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018" name="AutoShape 146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19" name="AutoShape 147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20" name="AutoShape 148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021" name="AutoShape 149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022" name="AutoShape 150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23" name="AutoShape 151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24" name="AutoShape 152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25" name="AutoShape 153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6" name="AutoShape 154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AutoShape 155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28" name="AutoShape 156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029" name="AutoShape 157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30" name="AutoShape 158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031" name="AutoShape 159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032" name="AutoShape 160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033" name="AutoShape 161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034" name="AutoShape 162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035" name="AutoShape 163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036" name="AutoShape 164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1037" name="AutoShape 165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038" name="AutoShape 166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039" name="AutoShape 167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1040" name="AutoShape 168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1041" name="AutoShape 169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1042" name="AutoShape 170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1043" name="AutoShape 171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044" name="AutoShape 172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045" name="AutoShape 173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46" name="AutoShape 174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047" name="AutoShape 175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048" name="AutoShape 176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049" name="AutoShape 177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050" name="AutoShape 178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1051" name="AutoShape 179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052" name="AutoShape 180"/>
        <xdr:cNvSpPr>
          <a:spLocks/>
        </xdr:cNvSpPr>
      </xdr:nvSpPr>
      <xdr:spPr>
        <a:xfrm>
          <a:off x="140398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53" name="AutoShape 181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54" name="AutoShape 182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55" name="AutoShape 18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56" name="AutoShape 184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57" name="AutoShape 185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58" name="AutoShape 186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059" name="AutoShape 187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060" name="AutoShape 188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61" name="AutoShape 189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1062" name="AutoShape 190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063" name="AutoShape 191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064" name="AutoShape 192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065" name="AutoShape 193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066" name="AutoShape 194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067" name="AutoShape 195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1068" name="AutoShape 196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069" name="AutoShape 197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070" name="AutoShape 198"/>
        <xdr:cNvSpPr>
          <a:spLocks/>
        </xdr:cNvSpPr>
      </xdr:nvSpPr>
      <xdr:spPr>
        <a:xfrm>
          <a:off x="14001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1071" name="AutoShape 199"/>
        <xdr:cNvSpPr>
          <a:spLocks/>
        </xdr:cNvSpPr>
      </xdr:nvSpPr>
      <xdr:spPr>
        <a:xfrm>
          <a:off x="140208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072" name="AutoShape 200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073" name="AutoShape 201"/>
        <xdr:cNvSpPr>
          <a:spLocks/>
        </xdr:cNvSpPr>
      </xdr:nvSpPr>
      <xdr:spPr>
        <a:xfrm>
          <a:off x="3381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74" name="AutoShape 202"/>
        <xdr:cNvSpPr>
          <a:spLocks/>
        </xdr:cNvSpPr>
      </xdr:nvSpPr>
      <xdr:spPr>
        <a:xfrm>
          <a:off x="63817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75" name="AutoShape 205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76" name="AutoShape 206"/>
        <xdr:cNvSpPr>
          <a:spLocks/>
        </xdr:cNvSpPr>
      </xdr:nvSpPr>
      <xdr:spPr>
        <a:xfrm>
          <a:off x="518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77" name="AutoShape 207"/>
        <xdr:cNvSpPr>
          <a:spLocks/>
        </xdr:cNvSpPr>
      </xdr:nvSpPr>
      <xdr:spPr>
        <a:xfrm>
          <a:off x="58769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078" name="AutoShape 208"/>
        <xdr:cNvSpPr>
          <a:spLocks/>
        </xdr:cNvSpPr>
      </xdr:nvSpPr>
      <xdr:spPr>
        <a:xfrm>
          <a:off x="5133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79" name="AutoShape 209"/>
        <xdr:cNvSpPr>
          <a:spLocks/>
        </xdr:cNvSpPr>
      </xdr:nvSpPr>
      <xdr:spPr>
        <a:xfrm>
          <a:off x="51244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080" name="AutoShape 210"/>
        <xdr:cNvSpPr>
          <a:spLocks/>
        </xdr:cNvSpPr>
      </xdr:nvSpPr>
      <xdr:spPr>
        <a:xfrm>
          <a:off x="5124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1081" name="AutoShape 211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82" name="AutoShape 212"/>
        <xdr:cNvSpPr>
          <a:spLocks/>
        </xdr:cNvSpPr>
      </xdr:nvSpPr>
      <xdr:spPr>
        <a:xfrm>
          <a:off x="624840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083" name="AutoShape 213"/>
        <xdr:cNvSpPr>
          <a:spLocks/>
        </xdr:cNvSpPr>
      </xdr:nvSpPr>
      <xdr:spPr>
        <a:xfrm>
          <a:off x="6143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84" name="AutoShape 214"/>
        <xdr:cNvSpPr>
          <a:spLocks/>
        </xdr:cNvSpPr>
      </xdr:nvSpPr>
      <xdr:spPr>
        <a:xfrm>
          <a:off x="711517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85" name="AutoShape 215"/>
        <xdr:cNvSpPr>
          <a:spLocks/>
        </xdr:cNvSpPr>
      </xdr:nvSpPr>
      <xdr:spPr>
        <a:xfrm>
          <a:off x="799147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086" name="AutoShape 216"/>
        <xdr:cNvSpPr>
          <a:spLocks/>
        </xdr:cNvSpPr>
      </xdr:nvSpPr>
      <xdr:spPr>
        <a:xfrm>
          <a:off x="8172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087" name="AutoShape 217"/>
        <xdr:cNvSpPr>
          <a:spLocks/>
        </xdr:cNvSpPr>
      </xdr:nvSpPr>
      <xdr:spPr>
        <a:xfrm>
          <a:off x="8029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88" name="AutoShape 218"/>
        <xdr:cNvSpPr>
          <a:spLocks/>
        </xdr:cNvSpPr>
      </xdr:nvSpPr>
      <xdr:spPr>
        <a:xfrm>
          <a:off x="80676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89" name="AutoShape 219"/>
        <xdr:cNvSpPr>
          <a:spLocks/>
        </xdr:cNvSpPr>
      </xdr:nvSpPr>
      <xdr:spPr>
        <a:xfrm>
          <a:off x="8105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90" name="AutoShape 220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AutoShape 221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2" name="AutoShape 222"/>
        <xdr:cNvSpPr>
          <a:spLocks/>
        </xdr:cNvSpPr>
      </xdr:nvSpPr>
      <xdr:spPr>
        <a:xfrm>
          <a:off x="24765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93" name="AutoShape 223"/>
        <xdr:cNvSpPr>
          <a:spLocks/>
        </xdr:cNvSpPr>
      </xdr:nvSpPr>
      <xdr:spPr>
        <a:xfrm>
          <a:off x="60483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094" name="AutoShape 224"/>
        <xdr:cNvSpPr>
          <a:spLocks/>
        </xdr:cNvSpPr>
      </xdr:nvSpPr>
      <xdr:spPr>
        <a:xfrm>
          <a:off x="5172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1066800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95" name="AutoShape 225"/>
        <xdr:cNvSpPr>
          <a:spLocks/>
        </xdr:cNvSpPr>
      </xdr:nvSpPr>
      <xdr:spPr>
        <a:xfrm>
          <a:off x="7115175" y="0"/>
          <a:ext cx="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096" name="AutoShape 226"/>
        <xdr:cNvSpPr>
          <a:spLocks/>
        </xdr:cNvSpPr>
      </xdr:nvSpPr>
      <xdr:spPr>
        <a:xfrm>
          <a:off x="620077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097" name="AutoShape 227"/>
        <xdr:cNvSpPr>
          <a:spLocks/>
        </xdr:cNvSpPr>
      </xdr:nvSpPr>
      <xdr:spPr>
        <a:xfrm>
          <a:off x="71628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098" name="AutoShape 228"/>
        <xdr:cNvSpPr>
          <a:spLocks/>
        </xdr:cNvSpPr>
      </xdr:nvSpPr>
      <xdr:spPr>
        <a:xfrm>
          <a:off x="8553450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099" name="AutoShape 229"/>
        <xdr:cNvSpPr>
          <a:spLocks/>
        </xdr:cNvSpPr>
      </xdr:nvSpPr>
      <xdr:spPr>
        <a:xfrm>
          <a:off x="51911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100" name="AutoShape 230"/>
        <xdr:cNvSpPr>
          <a:spLocks/>
        </xdr:cNvSpPr>
      </xdr:nvSpPr>
      <xdr:spPr>
        <a:xfrm>
          <a:off x="81819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101" name="AutoShape 231"/>
        <xdr:cNvSpPr>
          <a:spLocks/>
        </xdr:cNvSpPr>
      </xdr:nvSpPr>
      <xdr:spPr>
        <a:xfrm>
          <a:off x="4267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0</xdr:row>
      <xdr:rowOff>0</xdr:rowOff>
    </xdr:from>
    <xdr:to>
      <xdr:col>9</xdr:col>
      <xdr:colOff>1019175</xdr:colOff>
      <xdr:row>0</xdr:row>
      <xdr:rowOff>0</xdr:rowOff>
    </xdr:to>
    <xdr:sp>
      <xdr:nvSpPr>
        <xdr:cNvPr id="1102" name="AutoShape 232"/>
        <xdr:cNvSpPr>
          <a:spLocks/>
        </xdr:cNvSpPr>
      </xdr:nvSpPr>
      <xdr:spPr>
        <a:xfrm>
          <a:off x="8915400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103" name="AutoShape 233"/>
        <xdr:cNvSpPr>
          <a:spLocks/>
        </xdr:cNvSpPr>
      </xdr:nvSpPr>
      <xdr:spPr>
        <a:xfrm>
          <a:off x="623887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104" name="AutoShape 234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1105" name="AutoShape 235"/>
        <xdr:cNvSpPr>
          <a:spLocks/>
        </xdr:cNvSpPr>
      </xdr:nvSpPr>
      <xdr:spPr>
        <a:xfrm>
          <a:off x="33337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1106" name="AutoShape 236"/>
        <xdr:cNvSpPr>
          <a:spLocks/>
        </xdr:cNvSpPr>
      </xdr:nvSpPr>
      <xdr:spPr>
        <a:xfrm>
          <a:off x="42481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1107" name="AutoShape 237"/>
        <xdr:cNvSpPr>
          <a:spLocks/>
        </xdr:cNvSpPr>
      </xdr:nvSpPr>
      <xdr:spPr>
        <a:xfrm>
          <a:off x="71532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1108" name="AutoShape 238"/>
        <xdr:cNvSpPr>
          <a:spLocks/>
        </xdr:cNvSpPr>
      </xdr:nvSpPr>
      <xdr:spPr>
        <a:xfrm>
          <a:off x="90011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109" name="AutoShape 239"/>
        <xdr:cNvSpPr>
          <a:spLocks/>
        </xdr:cNvSpPr>
      </xdr:nvSpPr>
      <xdr:spPr>
        <a:xfrm>
          <a:off x="6305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110" name="AutoShape 240"/>
        <xdr:cNvSpPr>
          <a:spLocks/>
        </xdr:cNvSpPr>
      </xdr:nvSpPr>
      <xdr:spPr>
        <a:xfrm>
          <a:off x="63436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111" name="AutoShape 241"/>
        <xdr:cNvSpPr>
          <a:spLocks/>
        </xdr:cNvSpPr>
      </xdr:nvSpPr>
      <xdr:spPr>
        <a:xfrm>
          <a:off x="8134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112" name="AutoShape 242"/>
        <xdr:cNvSpPr>
          <a:spLocks/>
        </xdr:cNvSpPr>
      </xdr:nvSpPr>
      <xdr:spPr>
        <a:xfrm>
          <a:off x="81057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113" name="AutoShape 243"/>
        <xdr:cNvSpPr>
          <a:spLocks/>
        </xdr:cNvSpPr>
      </xdr:nvSpPr>
      <xdr:spPr>
        <a:xfrm>
          <a:off x="51435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114" name="AutoShape 244"/>
        <xdr:cNvSpPr>
          <a:spLocks/>
        </xdr:cNvSpPr>
      </xdr:nvSpPr>
      <xdr:spPr>
        <a:xfrm>
          <a:off x="51149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115" name="AutoShape 245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1116" name="AutoShape 246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117" name="AutoShape 247"/>
        <xdr:cNvSpPr>
          <a:spLocks/>
        </xdr:cNvSpPr>
      </xdr:nvSpPr>
      <xdr:spPr>
        <a:xfrm>
          <a:off x="140398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18" name="AutoShape 248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19" name="AutoShape 249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20" name="AutoShape 250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21" name="AutoShape 251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22" name="AutoShape 252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23" name="AutoShape 253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124" name="AutoShape 254"/>
        <xdr:cNvSpPr>
          <a:spLocks/>
        </xdr:cNvSpPr>
      </xdr:nvSpPr>
      <xdr:spPr>
        <a:xfrm>
          <a:off x="140112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125" name="AutoShape 255"/>
        <xdr:cNvSpPr>
          <a:spLocks/>
        </xdr:cNvSpPr>
      </xdr:nvSpPr>
      <xdr:spPr>
        <a:xfrm>
          <a:off x="140779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126" name="AutoShape 256"/>
        <xdr:cNvSpPr>
          <a:spLocks/>
        </xdr:cNvSpPr>
      </xdr:nvSpPr>
      <xdr:spPr>
        <a:xfrm>
          <a:off x="6248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1127" name="AutoShape 257"/>
        <xdr:cNvSpPr>
          <a:spLocks/>
        </xdr:cNvSpPr>
      </xdr:nvSpPr>
      <xdr:spPr>
        <a:xfrm>
          <a:off x="4238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128" name="AutoShape 258"/>
        <xdr:cNvSpPr>
          <a:spLocks/>
        </xdr:cNvSpPr>
      </xdr:nvSpPr>
      <xdr:spPr>
        <a:xfrm>
          <a:off x="71342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129" name="AutoShape 259"/>
        <xdr:cNvSpPr>
          <a:spLocks/>
        </xdr:cNvSpPr>
      </xdr:nvSpPr>
      <xdr:spPr>
        <a:xfrm>
          <a:off x="81534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130" name="AutoShape 260"/>
        <xdr:cNvSpPr>
          <a:spLocks/>
        </xdr:cNvSpPr>
      </xdr:nvSpPr>
      <xdr:spPr>
        <a:xfrm>
          <a:off x="63341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131" name="AutoShape 261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171450</xdr:colOff>
      <xdr:row>0</xdr:row>
      <xdr:rowOff>0</xdr:rowOff>
    </xdr:to>
    <xdr:sp>
      <xdr:nvSpPr>
        <xdr:cNvPr id="1132" name="AutoShape 262"/>
        <xdr:cNvSpPr>
          <a:spLocks/>
        </xdr:cNvSpPr>
      </xdr:nvSpPr>
      <xdr:spPr>
        <a:xfrm>
          <a:off x="12382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1133" name="AutoShape 263"/>
        <xdr:cNvSpPr>
          <a:spLocks/>
        </xdr:cNvSpPr>
      </xdr:nvSpPr>
      <xdr:spPr>
        <a:xfrm>
          <a:off x="64579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134" name="AutoShape 264"/>
        <xdr:cNvSpPr>
          <a:spLocks/>
        </xdr:cNvSpPr>
      </xdr:nvSpPr>
      <xdr:spPr>
        <a:xfrm>
          <a:off x="814387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5" name="AutoShape 265"/>
        <xdr:cNvSpPr>
          <a:spLocks/>
        </xdr:cNvSpPr>
      </xdr:nvSpPr>
      <xdr:spPr>
        <a:xfrm>
          <a:off x="14001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1136" name="AutoShape 266"/>
        <xdr:cNvSpPr>
          <a:spLocks/>
        </xdr:cNvSpPr>
      </xdr:nvSpPr>
      <xdr:spPr>
        <a:xfrm>
          <a:off x="140208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1137" name="AutoShape 267"/>
        <xdr:cNvSpPr>
          <a:spLocks/>
        </xdr:cNvSpPr>
      </xdr:nvSpPr>
      <xdr:spPr>
        <a:xfrm>
          <a:off x="140589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138" name="AutoShape 268"/>
        <xdr:cNvSpPr>
          <a:spLocks/>
        </xdr:cNvSpPr>
      </xdr:nvSpPr>
      <xdr:spPr>
        <a:xfrm>
          <a:off x="3381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139" name="AutoShape 269"/>
        <xdr:cNvSpPr>
          <a:spLocks/>
        </xdr:cNvSpPr>
      </xdr:nvSpPr>
      <xdr:spPr>
        <a:xfrm>
          <a:off x="63817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38100</xdr:rowOff>
    </xdr:from>
    <xdr:to>
      <xdr:col>6</xdr:col>
      <xdr:colOff>180975</xdr:colOff>
      <xdr:row>8</xdr:row>
      <xdr:rowOff>0</xdr:rowOff>
    </xdr:to>
    <xdr:sp>
      <xdr:nvSpPr>
        <xdr:cNvPr id="1140" name="AutoShape 270"/>
        <xdr:cNvSpPr>
          <a:spLocks/>
        </xdr:cNvSpPr>
      </xdr:nvSpPr>
      <xdr:spPr>
        <a:xfrm>
          <a:off x="5143500" y="132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38100</xdr:rowOff>
    </xdr:from>
    <xdr:to>
      <xdr:col>6</xdr:col>
      <xdr:colOff>171450</xdr:colOff>
      <xdr:row>8</xdr:row>
      <xdr:rowOff>133350</xdr:rowOff>
    </xdr:to>
    <xdr:sp>
      <xdr:nvSpPr>
        <xdr:cNvPr id="1141" name="AutoShape 271"/>
        <xdr:cNvSpPr>
          <a:spLocks/>
        </xdr:cNvSpPr>
      </xdr:nvSpPr>
      <xdr:spPr>
        <a:xfrm>
          <a:off x="5162550" y="148590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38100</xdr:rowOff>
    </xdr:from>
    <xdr:to>
      <xdr:col>6</xdr:col>
      <xdr:colOff>133350</xdr:colOff>
      <xdr:row>23</xdr:row>
      <xdr:rowOff>142875</xdr:rowOff>
    </xdr:to>
    <xdr:sp>
      <xdr:nvSpPr>
        <xdr:cNvPr id="1142" name="AutoShape 276"/>
        <xdr:cNvSpPr>
          <a:spLocks/>
        </xdr:cNvSpPr>
      </xdr:nvSpPr>
      <xdr:spPr>
        <a:xfrm>
          <a:off x="5124450" y="48006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0</xdr:rowOff>
    </xdr:from>
    <xdr:to>
      <xdr:col>7</xdr:col>
      <xdr:colOff>247650</xdr:colOff>
      <xdr:row>7</xdr:row>
      <xdr:rowOff>133350</xdr:rowOff>
    </xdr:to>
    <xdr:sp>
      <xdr:nvSpPr>
        <xdr:cNvPr id="1143" name="AutoShape 278"/>
        <xdr:cNvSpPr>
          <a:spLocks/>
        </xdr:cNvSpPr>
      </xdr:nvSpPr>
      <xdr:spPr>
        <a:xfrm>
          <a:off x="6181725" y="1285875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7</xdr:row>
      <xdr:rowOff>28575</xdr:rowOff>
    </xdr:from>
    <xdr:to>
      <xdr:col>7</xdr:col>
      <xdr:colOff>876300</xdr:colOff>
      <xdr:row>7</xdr:row>
      <xdr:rowOff>123825</xdr:rowOff>
    </xdr:to>
    <xdr:sp>
      <xdr:nvSpPr>
        <xdr:cNvPr id="1144" name="AutoShape 279"/>
        <xdr:cNvSpPr>
          <a:spLocks/>
        </xdr:cNvSpPr>
      </xdr:nvSpPr>
      <xdr:spPr>
        <a:xfrm>
          <a:off x="6838950" y="13144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38100</xdr:rowOff>
    </xdr:from>
    <xdr:to>
      <xdr:col>9</xdr:col>
      <xdr:colOff>161925</xdr:colOff>
      <xdr:row>7</xdr:row>
      <xdr:rowOff>142875</xdr:rowOff>
    </xdr:to>
    <xdr:sp>
      <xdr:nvSpPr>
        <xdr:cNvPr id="1145" name="AutoShape 280"/>
        <xdr:cNvSpPr>
          <a:spLocks/>
        </xdr:cNvSpPr>
      </xdr:nvSpPr>
      <xdr:spPr>
        <a:xfrm>
          <a:off x="7991475" y="1323975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885825</xdr:colOff>
      <xdr:row>7</xdr:row>
      <xdr:rowOff>28575</xdr:rowOff>
    </xdr:from>
    <xdr:to>
      <xdr:col>9</xdr:col>
      <xdr:colOff>971550</xdr:colOff>
      <xdr:row>7</xdr:row>
      <xdr:rowOff>114300</xdr:rowOff>
    </xdr:to>
    <xdr:sp>
      <xdr:nvSpPr>
        <xdr:cNvPr id="1146" name="AutoShape 281"/>
        <xdr:cNvSpPr>
          <a:spLocks/>
        </xdr:cNvSpPr>
      </xdr:nvSpPr>
      <xdr:spPr>
        <a:xfrm>
          <a:off x="8858250" y="1314450"/>
          <a:ext cx="85725" cy="857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23</xdr:row>
      <xdr:rowOff>38100</xdr:rowOff>
    </xdr:from>
    <xdr:to>
      <xdr:col>9</xdr:col>
      <xdr:colOff>247650</xdr:colOff>
      <xdr:row>23</xdr:row>
      <xdr:rowOff>142875</xdr:rowOff>
    </xdr:to>
    <xdr:sp>
      <xdr:nvSpPr>
        <xdr:cNvPr id="1147" name="AutoShape 285"/>
        <xdr:cNvSpPr>
          <a:spLocks/>
        </xdr:cNvSpPr>
      </xdr:nvSpPr>
      <xdr:spPr>
        <a:xfrm>
          <a:off x="8134350" y="48006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48" name="AutoShape 286"/>
        <xdr:cNvSpPr>
          <a:spLocks/>
        </xdr:cNvSpPr>
      </xdr:nvSpPr>
      <xdr:spPr>
        <a:xfrm>
          <a:off x="2476500" y="9191625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49" name="AutoShape 287"/>
        <xdr:cNvSpPr>
          <a:spLocks/>
        </xdr:cNvSpPr>
      </xdr:nvSpPr>
      <xdr:spPr>
        <a:xfrm>
          <a:off x="2476500" y="9191625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38100</xdr:rowOff>
    </xdr:from>
    <xdr:to>
      <xdr:col>6</xdr:col>
      <xdr:colOff>190500</xdr:colOff>
      <xdr:row>9</xdr:row>
      <xdr:rowOff>123825</xdr:rowOff>
    </xdr:to>
    <xdr:sp>
      <xdr:nvSpPr>
        <xdr:cNvPr id="1150" name="AutoShape 289"/>
        <xdr:cNvSpPr>
          <a:spLocks/>
        </xdr:cNvSpPr>
      </xdr:nvSpPr>
      <xdr:spPr>
        <a:xfrm>
          <a:off x="5162550" y="1704975"/>
          <a:ext cx="104775" cy="85725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6</xdr:row>
      <xdr:rowOff>28575</xdr:rowOff>
    </xdr:from>
    <xdr:to>
      <xdr:col>7</xdr:col>
      <xdr:colOff>981075</xdr:colOff>
      <xdr:row>6</xdr:row>
      <xdr:rowOff>123825</xdr:rowOff>
    </xdr:to>
    <xdr:sp>
      <xdr:nvSpPr>
        <xdr:cNvPr id="1151" name="AutoShape 290"/>
        <xdr:cNvSpPr>
          <a:spLocks/>
        </xdr:cNvSpPr>
      </xdr:nvSpPr>
      <xdr:spPr>
        <a:xfrm>
          <a:off x="6924675" y="1152525"/>
          <a:ext cx="104775" cy="9525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76200</xdr:rowOff>
    </xdr:from>
    <xdr:to>
      <xdr:col>7</xdr:col>
      <xdr:colOff>209550</xdr:colOff>
      <xdr:row>8</xdr:row>
      <xdr:rowOff>190500</xdr:rowOff>
    </xdr:to>
    <xdr:sp>
      <xdr:nvSpPr>
        <xdr:cNvPr id="1152" name="AutoShape 291"/>
        <xdr:cNvSpPr>
          <a:spLocks/>
        </xdr:cNvSpPr>
      </xdr:nvSpPr>
      <xdr:spPr>
        <a:xfrm>
          <a:off x="6076950" y="1524000"/>
          <a:ext cx="180975" cy="1143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180975</xdr:colOff>
      <xdr:row>8</xdr:row>
      <xdr:rowOff>76200</xdr:rowOff>
    </xdr:to>
    <xdr:sp>
      <xdr:nvSpPr>
        <xdr:cNvPr id="1153" name="AutoShape 292"/>
        <xdr:cNvSpPr>
          <a:spLocks/>
        </xdr:cNvSpPr>
      </xdr:nvSpPr>
      <xdr:spPr>
        <a:xfrm>
          <a:off x="7115175" y="1400175"/>
          <a:ext cx="180975" cy="123825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8</xdr:row>
      <xdr:rowOff>47625</xdr:rowOff>
    </xdr:from>
    <xdr:to>
      <xdr:col>9</xdr:col>
      <xdr:colOff>904875</xdr:colOff>
      <xdr:row>8</xdr:row>
      <xdr:rowOff>123825</xdr:rowOff>
    </xdr:to>
    <xdr:sp>
      <xdr:nvSpPr>
        <xdr:cNvPr id="1154" name="AutoShape 293"/>
        <xdr:cNvSpPr>
          <a:spLocks/>
        </xdr:cNvSpPr>
      </xdr:nvSpPr>
      <xdr:spPr>
        <a:xfrm>
          <a:off x="8763000" y="1495425"/>
          <a:ext cx="114300" cy="762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95250</xdr:rowOff>
    </xdr:from>
    <xdr:to>
      <xdr:col>6</xdr:col>
      <xdr:colOff>152400</xdr:colOff>
      <xdr:row>27</xdr:row>
      <xdr:rowOff>171450</xdr:rowOff>
    </xdr:to>
    <xdr:sp>
      <xdr:nvSpPr>
        <xdr:cNvPr id="1155" name="AutoShape 294"/>
        <xdr:cNvSpPr>
          <a:spLocks/>
        </xdr:cNvSpPr>
      </xdr:nvSpPr>
      <xdr:spPr>
        <a:xfrm>
          <a:off x="5124450" y="5686425"/>
          <a:ext cx="104775" cy="762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38100</xdr:rowOff>
    </xdr:from>
    <xdr:to>
      <xdr:col>9</xdr:col>
      <xdr:colOff>314325</xdr:colOff>
      <xdr:row>27</xdr:row>
      <xdr:rowOff>123825</xdr:rowOff>
    </xdr:to>
    <xdr:sp>
      <xdr:nvSpPr>
        <xdr:cNvPr id="1156" name="AutoShape 295"/>
        <xdr:cNvSpPr>
          <a:spLocks/>
        </xdr:cNvSpPr>
      </xdr:nvSpPr>
      <xdr:spPr>
        <a:xfrm>
          <a:off x="8181975" y="5629275"/>
          <a:ext cx="104775" cy="85725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180975</xdr:colOff>
      <xdr:row>8</xdr:row>
      <xdr:rowOff>9525</xdr:rowOff>
    </xdr:to>
    <xdr:sp>
      <xdr:nvSpPr>
        <xdr:cNvPr id="1157" name="AutoShape 296"/>
        <xdr:cNvSpPr>
          <a:spLocks/>
        </xdr:cNvSpPr>
      </xdr:nvSpPr>
      <xdr:spPr>
        <a:xfrm>
          <a:off x="4219575" y="1333500"/>
          <a:ext cx="180975" cy="123825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33</xdr:row>
      <xdr:rowOff>85725</xdr:rowOff>
    </xdr:from>
    <xdr:to>
      <xdr:col>4</xdr:col>
      <xdr:colOff>104775</xdr:colOff>
      <xdr:row>39</xdr:row>
      <xdr:rowOff>180975</xdr:rowOff>
    </xdr:to>
    <xdr:sp>
      <xdr:nvSpPr>
        <xdr:cNvPr id="1158" name="AutoShape 300"/>
        <xdr:cNvSpPr>
          <a:spLocks/>
        </xdr:cNvSpPr>
      </xdr:nvSpPr>
      <xdr:spPr>
        <a:xfrm>
          <a:off x="3314700" y="7115175"/>
          <a:ext cx="14287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85725</xdr:rowOff>
    </xdr:from>
    <xdr:to>
      <xdr:col>5</xdr:col>
      <xdr:colOff>104775</xdr:colOff>
      <xdr:row>39</xdr:row>
      <xdr:rowOff>152400</xdr:rowOff>
    </xdr:to>
    <xdr:sp>
      <xdr:nvSpPr>
        <xdr:cNvPr id="1159" name="AutoShape 301"/>
        <xdr:cNvSpPr>
          <a:spLocks/>
        </xdr:cNvSpPr>
      </xdr:nvSpPr>
      <xdr:spPr>
        <a:xfrm>
          <a:off x="4248150" y="7115175"/>
          <a:ext cx="76200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76200</xdr:rowOff>
    </xdr:from>
    <xdr:to>
      <xdr:col>8</xdr:col>
      <xdr:colOff>114300</xdr:colOff>
      <xdr:row>39</xdr:row>
      <xdr:rowOff>133350</xdr:rowOff>
    </xdr:to>
    <xdr:sp>
      <xdr:nvSpPr>
        <xdr:cNvPr id="1160" name="AutoShape 302"/>
        <xdr:cNvSpPr>
          <a:spLocks/>
        </xdr:cNvSpPr>
      </xdr:nvSpPr>
      <xdr:spPr>
        <a:xfrm>
          <a:off x="7143750" y="7105650"/>
          <a:ext cx="857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38100</xdr:rowOff>
    </xdr:from>
    <xdr:to>
      <xdr:col>10</xdr:col>
      <xdr:colOff>123825</xdr:colOff>
      <xdr:row>39</xdr:row>
      <xdr:rowOff>114300</xdr:rowOff>
    </xdr:to>
    <xdr:sp>
      <xdr:nvSpPr>
        <xdr:cNvPr id="1161" name="AutoShape 303"/>
        <xdr:cNvSpPr>
          <a:spLocks/>
        </xdr:cNvSpPr>
      </xdr:nvSpPr>
      <xdr:spPr>
        <a:xfrm>
          <a:off x="9020175" y="7067550"/>
          <a:ext cx="952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57150</xdr:rowOff>
    </xdr:from>
    <xdr:to>
      <xdr:col>9</xdr:col>
      <xdr:colOff>152400</xdr:colOff>
      <xdr:row>25</xdr:row>
      <xdr:rowOff>161925</xdr:rowOff>
    </xdr:to>
    <xdr:sp>
      <xdr:nvSpPr>
        <xdr:cNvPr id="1162" name="AutoShape 306"/>
        <xdr:cNvSpPr>
          <a:spLocks/>
        </xdr:cNvSpPr>
      </xdr:nvSpPr>
      <xdr:spPr>
        <a:xfrm>
          <a:off x="8039100" y="5257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30</xdr:row>
      <xdr:rowOff>133350</xdr:rowOff>
    </xdr:from>
    <xdr:to>
      <xdr:col>9</xdr:col>
      <xdr:colOff>219075</xdr:colOff>
      <xdr:row>30</xdr:row>
      <xdr:rowOff>238125</xdr:rowOff>
    </xdr:to>
    <xdr:sp>
      <xdr:nvSpPr>
        <xdr:cNvPr id="1163" name="AutoShape 307"/>
        <xdr:cNvSpPr>
          <a:spLocks/>
        </xdr:cNvSpPr>
      </xdr:nvSpPr>
      <xdr:spPr>
        <a:xfrm>
          <a:off x="8105775" y="62388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133350</xdr:rowOff>
    </xdr:from>
    <xdr:to>
      <xdr:col>6</xdr:col>
      <xdr:colOff>152400</xdr:colOff>
      <xdr:row>30</xdr:row>
      <xdr:rowOff>238125</xdr:rowOff>
    </xdr:to>
    <xdr:sp>
      <xdr:nvSpPr>
        <xdr:cNvPr id="1164" name="AutoShape 308"/>
        <xdr:cNvSpPr>
          <a:spLocks/>
        </xdr:cNvSpPr>
      </xdr:nvSpPr>
      <xdr:spPr>
        <a:xfrm>
          <a:off x="5143500" y="62388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85725</xdr:rowOff>
    </xdr:from>
    <xdr:to>
      <xdr:col>6</xdr:col>
      <xdr:colOff>123825</xdr:colOff>
      <xdr:row>25</xdr:row>
      <xdr:rowOff>190500</xdr:rowOff>
    </xdr:to>
    <xdr:sp>
      <xdr:nvSpPr>
        <xdr:cNvPr id="1165" name="AutoShape 309"/>
        <xdr:cNvSpPr>
          <a:spLocks/>
        </xdr:cNvSpPr>
      </xdr:nvSpPr>
      <xdr:spPr>
        <a:xfrm>
          <a:off x="5114925" y="52863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8</xdr:row>
      <xdr:rowOff>9525</xdr:rowOff>
    </xdr:to>
    <xdr:sp>
      <xdr:nvSpPr>
        <xdr:cNvPr id="1166" name="AutoShape 312"/>
        <xdr:cNvSpPr>
          <a:spLocks/>
        </xdr:cNvSpPr>
      </xdr:nvSpPr>
      <xdr:spPr>
        <a:xfrm>
          <a:off x="14106525" y="136207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13</xdr:row>
      <xdr:rowOff>85725</xdr:rowOff>
    </xdr:from>
    <xdr:to>
      <xdr:col>16</xdr:col>
      <xdr:colOff>133350</xdr:colOff>
      <xdr:row>13</xdr:row>
      <xdr:rowOff>180975</xdr:rowOff>
    </xdr:to>
    <xdr:sp>
      <xdr:nvSpPr>
        <xdr:cNvPr id="1167" name="AutoShape 313"/>
        <xdr:cNvSpPr>
          <a:spLocks/>
        </xdr:cNvSpPr>
      </xdr:nvSpPr>
      <xdr:spPr>
        <a:xfrm>
          <a:off x="14039850" y="246697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12</xdr:row>
      <xdr:rowOff>66675</xdr:rowOff>
    </xdr:from>
    <xdr:to>
      <xdr:col>16</xdr:col>
      <xdr:colOff>152400</xdr:colOff>
      <xdr:row>12</xdr:row>
      <xdr:rowOff>161925</xdr:rowOff>
    </xdr:to>
    <xdr:sp>
      <xdr:nvSpPr>
        <xdr:cNvPr id="1168" name="AutoShape 314"/>
        <xdr:cNvSpPr>
          <a:spLocks/>
        </xdr:cNvSpPr>
      </xdr:nvSpPr>
      <xdr:spPr>
        <a:xfrm>
          <a:off x="14058900" y="22479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66675</xdr:rowOff>
    </xdr:from>
    <xdr:to>
      <xdr:col>16</xdr:col>
      <xdr:colOff>123825</xdr:colOff>
      <xdr:row>14</xdr:row>
      <xdr:rowOff>161925</xdr:rowOff>
    </xdr:to>
    <xdr:sp>
      <xdr:nvSpPr>
        <xdr:cNvPr id="1169" name="AutoShape 315"/>
        <xdr:cNvSpPr>
          <a:spLocks/>
        </xdr:cNvSpPr>
      </xdr:nvSpPr>
      <xdr:spPr>
        <a:xfrm>
          <a:off x="14030325" y="26479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123825</xdr:rowOff>
    </xdr:from>
    <xdr:to>
      <xdr:col>16</xdr:col>
      <xdr:colOff>123825</xdr:colOff>
      <xdr:row>15</xdr:row>
      <xdr:rowOff>238125</xdr:rowOff>
    </xdr:to>
    <xdr:sp>
      <xdr:nvSpPr>
        <xdr:cNvPr id="1170" name="AutoShape 316"/>
        <xdr:cNvSpPr>
          <a:spLocks/>
        </xdr:cNvSpPr>
      </xdr:nvSpPr>
      <xdr:spPr>
        <a:xfrm>
          <a:off x="14030325" y="29051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133350</xdr:rowOff>
    </xdr:from>
    <xdr:to>
      <xdr:col>16</xdr:col>
      <xdr:colOff>152400</xdr:colOff>
      <xdr:row>31</xdr:row>
      <xdr:rowOff>247650</xdr:rowOff>
    </xdr:to>
    <xdr:sp>
      <xdr:nvSpPr>
        <xdr:cNvPr id="1171" name="AutoShape 317"/>
        <xdr:cNvSpPr>
          <a:spLocks/>
        </xdr:cNvSpPr>
      </xdr:nvSpPr>
      <xdr:spPr>
        <a:xfrm>
          <a:off x="14058900" y="66008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1172" name="AutoShape 320"/>
        <xdr:cNvSpPr>
          <a:spLocks/>
        </xdr:cNvSpPr>
      </xdr:nvSpPr>
      <xdr:spPr>
        <a:xfrm>
          <a:off x="14077950" y="10382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57150</xdr:rowOff>
    </xdr:from>
    <xdr:to>
      <xdr:col>5</xdr:col>
      <xdr:colOff>209550</xdr:colOff>
      <xdr:row>28</xdr:row>
      <xdr:rowOff>171450</xdr:rowOff>
    </xdr:to>
    <xdr:sp>
      <xdr:nvSpPr>
        <xdr:cNvPr id="1173" name="AutoShape 322"/>
        <xdr:cNvSpPr>
          <a:spLocks/>
        </xdr:cNvSpPr>
      </xdr:nvSpPr>
      <xdr:spPr>
        <a:xfrm>
          <a:off x="4248150" y="5819775"/>
          <a:ext cx="180975" cy="1143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38100</xdr:rowOff>
    </xdr:from>
    <xdr:to>
      <xdr:col>8</xdr:col>
      <xdr:colOff>200025</xdr:colOff>
      <xdr:row>28</xdr:row>
      <xdr:rowOff>171450</xdr:rowOff>
    </xdr:to>
    <xdr:sp>
      <xdr:nvSpPr>
        <xdr:cNvPr id="1174" name="AutoShape 323"/>
        <xdr:cNvSpPr>
          <a:spLocks/>
        </xdr:cNvSpPr>
      </xdr:nvSpPr>
      <xdr:spPr>
        <a:xfrm>
          <a:off x="7134225" y="5800725"/>
          <a:ext cx="180975" cy="13335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47625</xdr:rowOff>
    </xdr:from>
    <xdr:to>
      <xdr:col>9</xdr:col>
      <xdr:colOff>295275</xdr:colOff>
      <xdr:row>29</xdr:row>
      <xdr:rowOff>171450</xdr:rowOff>
    </xdr:to>
    <xdr:sp>
      <xdr:nvSpPr>
        <xdr:cNvPr id="1175" name="AutoShape 324"/>
        <xdr:cNvSpPr>
          <a:spLocks/>
        </xdr:cNvSpPr>
      </xdr:nvSpPr>
      <xdr:spPr>
        <a:xfrm>
          <a:off x="8153400" y="59817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133350</xdr:rowOff>
    </xdr:from>
    <xdr:to>
      <xdr:col>16</xdr:col>
      <xdr:colOff>95250</xdr:colOff>
      <xdr:row>25</xdr:row>
      <xdr:rowOff>57150</xdr:rowOff>
    </xdr:to>
    <xdr:sp>
      <xdr:nvSpPr>
        <xdr:cNvPr id="1176" name="AutoShape 330"/>
        <xdr:cNvSpPr>
          <a:spLocks/>
        </xdr:cNvSpPr>
      </xdr:nvSpPr>
      <xdr:spPr>
        <a:xfrm>
          <a:off x="14001750" y="511492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1177" name="AutoShape 331"/>
        <xdr:cNvSpPr>
          <a:spLocks/>
        </xdr:cNvSpPr>
      </xdr:nvSpPr>
      <xdr:spPr>
        <a:xfrm>
          <a:off x="14020800" y="624840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47</xdr:row>
      <xdr:rowOff>95250</xdr:rowOff>
    </xdr:from>
    <xdr:to>
      <xdr:col>16</xdr:col>
      <xdr:colOff>152400</xdr:colOff>
      <xdr:row>47</xdr:row>
      <xdr:rowOff>200025</xdr:rowOff>
    </xdr:to>
    <xdr:sp>
      <xdr:nvSpPr>
        <xdr:cNvPr id="1178" name="AutoShape 332"/>
        <xdr:cNvSpPr>
          <a:spLocks/>
        </xdr:cNvSpPr>
      </xdr:nvSpPr>
      <xdr:spPr>
        <a:xfrm>
          <a:off x="14058900" y="1008697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19050</xdr:rowOff>
    </xdr:from>
    <xdr:to>
      <xdr:col>4</xdr:col>
      <xdr:colOff>104775</xdr:colOff>
      <xdr:row>50</xdr:row>
      <xdr:rowOff>304800</xdr:rowOff>
    </xdr:to>
    <xdr:sp>
      <xdr:nvSpPr>
        <xdr:cNvPr id="1179" name="AutoShape 333"/>
        <xdr:cNvSpPr>
          <a:spLocks/>
        </xdr:cNvSpPr>
      </xdr:nvSpPr>
      <xdr:spPr>
        <a:xfrm>
          <a:off x="3381375" y="10010775"/>
          <a:ext cx="76200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95250</xdr:rowOff>
    </xdr:from>
    <xdr:to>
      <xdr:col>6</xdr:col>
      <xdr:colOff>123825</xdr:colOff>
      <xdr:row>21</xdr:row>
      <xdr:rowOff>219075</xdr:rowOff>
    </xdr:to>
    <xdr:sp>
      <xdr:nvSpPr>
        <xdr:cNvPr id="1180" name="AutoShape 337"/>
        <xdr:cNvSpPr>
          <a:spLocks/>
        </xdr:cNvSpPr>
      </xdr:nvSpPr>
      <xdr:spPr>
        <a:xfrm>
          <a:off x="5086350" y="44196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95250</xdr:rowOff>
    </xdr:from>
    <xdr:to>
      <xdr:col>6</xdr:col>
      <xdr:colOff>123825</xdr:colOff>
      <xdr:row>24</xdr:row>
      <xdr:rowOff>219075</xdr:rowOff>
    </xdr:to>
    <xdr:sp>
      <xdr:nvSpPr>
        <xdr:cNvPr id="1181" name="AutoShape 339"/>
        <xdr:cNvSpPr>
          <a:spLocks/>
        </xdr:cNvSpPr>
      </xdr:nvSpPr>
      <xdr:spPr>
        <a:xfrm>
          <a:off x="5086350" y="50768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95250</xdr:rowOff>
    </xdr:from>
    <xdr:to>
      <xdr:col>6</xdr:col>
      <xdr:colOff>123825</xdr:colOff>
      <xdr:row>29</xdr:row>
      <xdr:rowOff>171450</xdr:rowOff>
    </xdr:to>
    <xdr:sp>
      <xdr:nvSpPr>
        <xdr:cNvPr id="1182" name="AutoShape 340"/>
        <xdr:cNvSpPr>
          <a:spLocks/>
        </xdr:cNvSpPr>
      </xdr:nvSpPr>
      <xdr:spPr>
        <a:xfrm>
          <a:off x="5086350" y="602932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43</xdr:row>
      <xdr:rowOff>19050</xdr:rowOff>
    </xdr:from>
    <xdr:to>
      <xdr:col>6</xdr:col>
      <xdr:colOff>190500</xdr:colOff>
      <xdr:row>43</xdr:row>
      <xdr:rowOff>142875</xdr:rowOff>
    </xdr:to>
    <xdr:sp>
      <xdr:nvSpPr>
        <xdr:cNvPr id="1183" name="AutoShape 341"/>
        <xdr:cNvSpPr>
          <a:spLocks/>
        </xdr:cNvSpPr>
      </xdr:nvSpPr>
      <xdr:spPr>
        <a:xfrm>
          <a:off x="5153025" y="92106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95250</xdr:rowOff>
    </xdr:from>
    <xdr:to>
      <xdr:col>9</xdr:col>
      <xdr:colOff>123825</xdr:colOff>
      <xdr:row>21</xdr:row>
      <xdr:rowOff>219075</xdr:rowOff>
    </xdr:to>
    <xdr:sp>
      <xdr:nvSpPr>
        <xdr:cNvPr id="1184" name="AutoShape 342"/>
        <xdr:cNvSpPr>
          <a:spLocks/>
        </xdr:cNvSpPr>
      </xdr:nvSpPr>
      <xdr:spPr>
        <a:xfrm>
          <a:off x="7981950" y="44196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85725</xdr:rowOff>
    </xdr:from>
    <xdr:to>
      <xdr:col>9</xdr:col>
      <xdr:colOff>152400</xdr:colOff>
      <xdr:row>24</xdr:row>
      <xdr:rowOff>209550</xdr:rowOff>
    </xdr:to>
    <xdr:sp>
      <xdr:nvSpPr>
        <xdr:cNvPr id="1185" name="AutoShape 343"/>
        <xdr:cNvSpPr>
          <a:spLocks/>
        </xdr:cNvSpPr>
      </xdr:nvSpPr>
      <xdr:spPr>
        <a:xfrm>
          <a:off x="8010525" y="50673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19050</xdr:rowOff>
    </xdr:from>
    <xdr:to>
      <xdr:col>9</xdr:col>
      <xdr:colOff>190500</xdr:colOff>
      <xdr:row>43</xdr:row>
      <xdr:rowOff>142875</xdr:rowOff>
    </xdr:to>
    <xdr:sp>
      <xdr:nvSpPr>
        <xdr:cNvPr id="1186" name="AutoShape 344"/>
        <xdr:cNvSpPr>
          <a:spLocks/>
        </xdr:cNvSpPr>
      </xdr:nvSpPr>
      <xdr:spPr>
        <a:xfrm>
          <a:off x="8048625" y="92106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35</xdr:row>
      <xdr:rowOff>38100</xdr:rowOff>
    </xdr:from>
    <xdr:to>
      <xdr:col>16</xdr:col>
      <xdr:colOff>133350</xdr:colOff>
      <xdr:row>35</xdr:row>
      <xdr:rowOff>152400</xdr:rowOff>
    </xdr:to>
    <xdr:sp>
      <xdr:nvSpPr>
        <xdr:cNvPr id="1187" name="AutoShape 345"/>
        <xdr:cNvSpPr>
          <a:spLocks/>
        </xdr:cNvSpPr>
      </xdr:nvSpPr>
      <xdr:spPr>
        <a:xfrm>
          <a:off x="14039850" y="746760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al%20Progress%20Report%20cum%20%20Cash%20Flow%20(April%20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R"/>
      <sheetName val="Recpt"/>
      <sheetName val="Cap-Rev Expd"/>
      <sheetName val="EXP-PROJ"/>
      <sheetName val="Capital Receipts"/>
      <sheetName val="Allocation"/>
      <sheetName val="Loan pay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view="pageBreakPreview" zoomScaleSheetLayoutView="100" workbookViewId="0" topLeftCell="N22">
      <selection activeCell="Y41" sqref="Y41"/>
    </sheetView>
  </sheetViews>
  <sheetFormatPr defaultColWidth="9.140625" defaultRowHeight="12.75"/>
  <cols>
    <col min="1" max="1" width="3.421875" style="5" customWidth="1"/>
    <col min="2" max="2" width="4.7109375" style="5" customWidth="1"/>
    <col min="3" max="3" width="29.00390625" style="5" customWidth="1"/>
    <col min="4" max="4" width="13.140625" style="5" customWidth="1"/>
    <col min="5" max="5" width="13.00390625" style="5" customWidth="1"/>
    <col min="6" max="6" width="12.8515625" style="5" customWidth="1"/>
    <col min="7" max="7" width="14.57421875" style="5" customWidth="1"/>
    <col min="8" max="8" width="16.00390625" style="5" customWidth="1"/>
    <col min="9" max="9" width="12.8515625" style="5" customWidth="1"/>
    <col min="10" max="10" width="15.28125" style="5" customWidth="1"/>
    <col min="11" max="11" width="13.421875" style="5" customWidth="1"/>
    <col min="12" max="12" width="12.7109375" style="5" customWidth="1"/>
    <col min="13" max="13" width="13.421875" style="5" customWidth="1"/>
    <col min="14" max="14" width="10.28125" style="5" customWidth="1"/>
    <col min="15" max="15" width="12.421875" style="5" customWidth="1"/>
    <col min="16" max="16" width="12.57421875" style="5" customWidth="1"/>
    <col min="17" max="17" width="12.7109375" style="5" customWidth="1"/>
    <col min="18" max="18" width="12.57421875" style="5" customWidth="1"/>
    <col min="19" max="16384" width="8.8515625" style="5" customWidth="1"/>
  </cols>
  <sheetData>
    <row r="1" spans="2:18" ht="15.75">
      <c r="B1" s="93" t="s">
        <v>10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8" ht="18">
      <c r="B2" s="86" t="s">
        <v>77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2:18" ht="16.5" thickBot="1">
      <c r="B3" s="4"/>
      <c r="C3" s="2"/>
      <c r="D3" s="2"/>
      <c r="E3" s="2"/>
      <c r="F3" s="2"/>
      <c r="G3" s="2"/>
      <c r="H3" s="2"/>
      <c r="I3" s="2"/>
      <c r="J3" s="2"/>
      <c r="K3" s="2"/>
      <c r="L3" s="2" t="s">
        <v>13</v>
      </c>
      <c r="M3" s="2"/>
      <c r="N3" s="2"/>
      <c r="O3" s="2"/>
      <c r="P3" s="137" t="s">
        <v>40</v>
      </c>
      <c r="Q3" s="137"/>
      <c r="R3" s="137"/>
    </row>
    <row r="4" spans="2:18" ht="12.75">
      <c r="B4" s="138" t="s">
        <v>9</v>
      </c>
      <c r="C4" s="82" t="s">
        <v>22</v>
      </c>
      <c r="D4" s="141" t="s">
        <v>33</v>
      </c>
      <c r="E4" s="141" t="s">
        <v>57</v>
      </c>
      <c r="F4" s="144" t="s">
        <v>5</v>
      </c>
      <c r="G4" s="144"/>
      <c r="H4" s="144"/>
      <c r="I4" s="145"/>
      <c r="J4" s="145"/>
      <c r="K4" s="145"/>
      <c r="L4" s="145" t="s">
        <v>4</v>
      </c>
      <c r="M4" s="145"/>
      <c r="N4" s="145"/>
      <c r="O4" s="145"/>
      <c r="P4" s="145"/>
      <c r="Q4" s="141" t="s">
        <v>42</v>
      </c>
      <c r="R4" s="119" t="s">
        <v>48</v>
      </c>
    </row>
    <row r="5" spans="2:18" ht="12.75">
      <c r="B5" s="139"/>
      <c r="C5" s="81"/>
      <c r="D5" s="80"/>
      <c r="E5" s="142"/>
      <c r="F5" s="122" t="s">
        <v>58</v>
      </c>
      <c r="G5" s="123"/>
      <c r="H5" s="18" t="s">
        <v>59</v>
      </c>
      <c r="I5" s="122" t="s">
        <v>73</v>
      </c>
      <c r="J5" s="126"/>
      <c r="K5" s="123"/>
      <c r="L5" s="146"/>
      <c r="M5" s="146"/>
      <c r="N5" s="146"/>
      <c r="O5" s="146"/>
      <c r="P5" s="147"/>
      <c r="Q5" s="80"/>
      <c r="R5" s="120"/>
    </row>
    <row r="6" spans="2:18" ht="12.75">
      <c r="B6" s="140"/>
      <c r="C6" s="131"/>
      <c r="D6" s="80"/>
      <c r="E6" s="142"/>
      <c r="F6" s="124"/>
      <c r="G6" s="125"/>
      <c r="H6" s="40" t="s">
        <v>72</v>
      </c>
      <c r="I6" s="124"/>
      <c r="J6" s="127"/>
      <c r="K6" s="125"/>
      <c r="L6" s="148"/>
      <c r="M6" s="148"/>
      <c r="N6" s="148"/>
      <c r="O6" s="148"/>
      <c r="P6" s="149"/>
      <c r="Q6" s="80"/>
      <c r="R6" s="121"/>
    </row>
    <row r="7" spans="2:18" ht="12.75" customHeight="1">
      <c r="B7" s="140"/>
      <c r="C7" s="131"/>
      <c r="D7" s="80"/>
      <c r="E7" s="142"/>
      <c r="F7" s="18" t="s">
        <v>3</v>
      </c>
      <c r="G7" s="52" t="s">
        <v>0</v>
      </c>
      <c r="H7" s="76" t="s">
        <v>36</v>
      </c>
      <c r="I7" s="41" t="s">
        <v>3</v>
      </c>
      <c r="J7" s="41" t="s">
        <v>0</v>
      </c>
      <c r="K7" s="128" t="s">
        <v>39</v>
      </c>
      <c r="L7" s="131" t="s">
        <v>60</v>
      </c>
      <c r="M7" s="134" t="s">
        <v>66</v>
      </c>
      <c r="N7" s="135"/>
      <c r="O7" s="136"/>
      <c r="P7" s="18" t="s">
        <v>1</v>
      </c>
      <c r="Q7" s="132"/>
      <c r="R7" s="121"/>
    </row>
    <row r="8" spans="2:18" ht="12.75" customHeight="1">
      <c r="B8" s="140"/>
      <c r="C8" s="131"/>
      <c r="D8" s="80"/>
      <c r="E8" s="142"/>
      <c r="F8" s="80" t="s">
        <v>35</v>
      </c>
      <c r="G8" s="53" t="s">
        <v>49</v>
      </c>
      <c r="H8" s="40" t="s">
        <v>63</v>
      </c>
      <c r="I8" s="132" t="s">
        <v>35</v>
      </c>
      <c r="J8" s="42" t="s">
        <v>64</v>
      </c>
      <c r="K8" s="129"/>
      <c r="L8" s="131"/>
      <c r="M8" s="80" t="s">
        <v>74</v>
      </c>
      <c r="N8" s="80" t="s">
        <v>53</v>
      </c>
      <c r="O8" s="80" t="s">
        <v>75</v>
      </c>
      <c r="P8" s="40" t="s">
        <v>2</v>
      </c>
      <c r="Q8" s="132"/>
      <c r="R8" s="121"/>
    </row>
    <row r="9" spans="2:18" ht="17.25" customHeight="1">
      <c r="B9" s="140"/>
      <c r="C9" s="131"/>
      <c r="D9" s="80"/>
      <c r="E9" s="142"/>
      <c r="F9" s="80"/>
      <c r="G9" s="53" t="s">
        <v>17</v>
      </c>
      <c r="H9" s="40" t="s">
        <v>37</v>
      </c>
      <c r="I9" s="132"/>
      <c r="J9" s="42" t="s">
        <v>65</v>
      </c>
      <c r="K9" s="130"/>
      <c r="L9" s="131"/>
      <c r="M9" s="80"/>
      <c r="N9" s="80"/>
      <c r="O9" s="80"/>
      <c r="P9" s="40" t="s">
        <v>76</v>
      </c>
      <c r="Q9" s="132"/>
      <c r="R9" s="121"/>
    </row>
    <row r="10" spans="2:18" ht="12.75">
      <c r="B10" s="140"/>
      <c r="C10" s="131"/>
      <c r="D10" s="81"/>
      <c r="E10" s="143"/>
      <c r="F10" s="81"/>
      <c r="G10" s="54" t="s">
        <v>18</v>
      </c>
      <c r="H10" s="23" t="s">
        <v>38</v>
      </c>
      <c r="I10" s="133"/>
      <c r="J10" s="43"/>
      <c r="K10" s="19" t="s">
        <v>50</v>
      </c>
      <c r="L10" s="131"/>
      <c r="M10" s="81"/>
      <c r="N10" s="81"/>
      <c r="O10" s="81"/>
      <c r="P10" s="23" t="s">
        <v>69</v>
      </c>
      <c r="Q10" s="133"/>
      <c r="R10" s="1" t="s">
        <v>51</v>
      </c>
    </row>
    <row r="11" spans="2:18" ht="12.75">
      <c r="B11" s="9">
        <v>1</v>
      </c>
      <c r="C11" s="6">
        <f>B11+1</f>
        <v>2</v>
      </c>
      <c r="D11" s="6">
        <f>C11+1</f>
        <v>3</v>
      </c>
      <c r="E11" s="6">
        <v>4</v>
      </c>
      <c r="F11" s="24">
        <v>5</v>
      </c>
      <c r="G11" s="24">
        <v>6</v>
      </c>
      <c r="H11" s="24">
        <v>7</v>
      </c>
      <c r="I11" s="24">
        <f aca="true" t="shared" si="0" ref="I11:R11">H11+1</f>
        <v>8</v>
      </c>
      <c r="J11" s="24">
        <f t="shared" si="0"/>
        <v>9</v>
      </c>
      <c r="K11" s="6">
        <f t="shared" si="0"/>
        <v>10</v>
      </c>
      <c r="L11" s="6">
        <f t="shared" si="0"/>
        <v>11</v>
      </c>
      <c r="M11" s="6">
        <f t="shared" si="0"/>
        <v>12</v>
      </c>
      <c r="N11" s="6">
        <f t="shared" si="0"/>
        <v>13</v>
      </c>
      <c r="O11" s="6">
        <f t="shared" si="0"/>
        <v>14</v>
      </c>
      <c r="P11" s="6">
        <f t="shared" si="0"/>
        <v>15</v>
      </c>
      <c r="Q11" s="6">
        <f t="shared" si="0"/>
        <v>16</v>
      </c>
      <c r="R11" s="6">
        <f t="shared" si="0"/>
        <v>17</v>
      </c>
    </row>
    <row r="12" spans="2:18" ht="15">
      <c r="B12" s="14" t="s">
        <v>19</v>
      </c>
      <c r="C12" s="15" t="s">
        <v>24</v>
      </c>
      <c r="D12" s="7"/>
      <c r="E12" s="7"/>
      <c r="F12" s="7"/>
      <c r="G12" s="7"/>
      <c r="H12" s="7"/>
      <c r="I12" s="7"/>
      <c r="J12" s="7"/>
      <c r="K12" s="7"/>
      <c r="L12" s="7"/>
      <c r="M12" s="25"/>
      <c r="N12" s="7"/>
      <c r="O12" s="7"/>
      <c r="P12" s="7"/>
      <c r="Q12" s="25"/>
      <c r="R12" s="26"/>
    </row>
    <row r="13" spans="2:18" ht="15.75">
      <c r="B13" s="73">
        <v>1</v>
      </c>
      <c r="C13" s="22" t="s">
        <v>25</v>
      </c>
      <c r="D13" s="32"/>
      <c r="E13" s="32">
        <v>4758.68</v>
      </c>
      <c r="F13" s="32"/>
      <c r="G13" s="32"/>
      <c r="H13" s="32"/>
      <c r="I13" s="32"/>
      <c r="J13" s="32"/>
      <c r="K13" s="32"/>
      <c r="L13" s="32">
        <v>4239.92</v>
      </c>
      <c r="M13" s="33">
        <v>0</v>
      </c>
      <c r="N13" s="32">
        <v>0</v>
      </c>
      <c r="O13" s="36">
        <f>18+M13+N13</f>
        <v>18</v>
      </c>
      <c r="P13" s="55">
        <f>L13+O13</f>
        <v>4257.92</v>
      </c>
      <c r="Q13" s="60">
        <f>P13</f>
        <v>4257.92</v>
      </c>
      <c r="R13" s="57"/>
    </row>
    <row r="14" spans="2:18" ht="15.75">
      <c r="B14" s="73">
        <v>2</v>
      </c>
      <c r="C14" s="22" t="s">
        <v>26</v>
      </c>
      <c r="D14" s="32"/>
      <c r="E14" s="32">
        <v>1808.12</v>
      </c>
      <c r="F14" s="32"/>
      <c r="G14" s="32"/>
      <c r="H14" s="32"/>
      <c r="I14" s="32"/>
      <c r="J14" s="32"/>
      <c r="K14" s="32"/>
      <c r="L14" s="32">
        <v>572.8</v>
      </c>
      <c r="M14" s="33"/>
      <c r="N14" s="32"/>
      <c r="O14" s="36">
        <f>M14+N14</f>
        <v>0</v>
      </c>
      <c r="P14" s="55">
        <f>L14+O14</f>
        <v>572.8</v>
      </c>
      <c r="Q14" s="60">
        <f>P14</f>
        <v>572.8</v>
      </c>
      <c r="R14" s="56"/>
    </row>
    <row r="15" spans="2:18" ht="15.75">
      <c r="B15" s="73">
        <v>3</v>
      </c>
      <c r="C15" s="22" t="s">
        <v>27</v>
      </c>
      <c r="D15" s="32"/>
      <c r="E15" s="32">
        <v>674.54</v>
      </c>
      <c r="F15" s="32"/>
      <c r="G15" s="32"/>
      <c r="H15" s="32"/>
      <c r="I15" s="32"/>
      <c r="J15" s="32"/>
      <c r="K15" s="32"/>
      <c r="L15" s="32">
        <v>315</v>
      </c>
      <c r="M15" s="33"/>
      <c r="N15" s="32"/>
      <c r="O15" s="36">
        <f>M15+N15</f>
        <v>0</v>
      </c>
      <c r="P15" s="55">
        <f>L15+O15</f>
        <v>315</v>
      </c>
      <c r="Q15" s="60">
        <f>P15</f>
        <v>315</v>
      </c>
      <c r="R15" s="34"/>
    </row>
    <row r="16" spans="2:18" ht="28.5">
      <c r="B16" s="73">
        <v>4</v>
      </c>
      <c r="C16" s="13" t="s">
        <v>28</v>
      </c>
      <c r="D16" s="32"/>
      <c r="E16" s="32">
        <v>5539.57</v>
      </c>
      <c r="F16" s="32"/>
      <c r="G16" s="32"/>
      <c r="H16" s="32"/>
      <c r="I16" s="32"/>
      <c r="J16" s="32"/>
      <c r="K16" s="32"/>
      <c r="L16" s="32">
        <v>10637.27</v>
      </c>
      <c r="M16" s="33"/>
      <c r="N16" s="32"/>
      <c r="O16" s="36">
        <f>M16+N16</f>
        <v>0</v>
      </c>
      <c r="P16" s="55">
        <f>L16+O16</f>
        <v>10637.27</v>
      </c>
      <c r="Q16" s="60">
        <f>P16</f>
        <v>10637.27</v>
      </c>
      <c r="R16" s="57"/>
    </row>
    <row r="17" spans="2:18" ht="28.5">
      <c r="B17" s="73">
        <v>5</v>
      </c>
      <c r="C17" s="13" t="s">
        <v>61</v>
      </c>
      <c r="D17" s="32"/>
      <c r="E17" s="32">
        <v>1785.19</v>
      </c>
      <c r="F17" s="32"/>
      <c r="G17" s="32"/>
      <c r="H17" s="32"/>
      <c r="I17" s="32"/>
      <c r="J17" s="32"/>
      <c r="K17" s="32"/>
      <c r="L17" s="32"/>
      <c r="M17" s="33"/>
      <c r="N17" s="32"/>
      <c r="O17" s="36">
        <f>M17+N17</f>
        <v>0</v>
      </c>
      <c r="P17" s="55"/>
      <c r="Q17" s="60"/>
      <c r="R17" s="57"/>
    </row>
    <row r="18" spans="2:18" ht="15.75">
      <c r="B18" s="73">
        <v>6</v>
      </c>
      <c r="C18" s="13" t="s">
        <v>34</v>
      </c>
      <c r="D18" s="32"/>
      <c r="E18" s="32">
        <v>6771.9</v>
      </c>
      <c r="F18" s="32"/>
      <c r="G18" s="32"/>
      <c r="H18" s="32"/>
      <c r="I18" s="32"/>
      <c r="J18" s="32"/>
      <c r="K18" s="32"/>
      <c r="L18" s="32"/>
      <c r="M18" s="33"/>
      <c r="N18" s="32"/>
      <c r="O18" s="36">
        <f>M18+N18</f>
        <v>0</v>
      </c>
      <c r="P18" s="32"/>
      <c r="Q18" s="33"/>
      <c r="R18" s="34"/>
    </row>
    <row r="19" spans="2:18" ht="15.75">
      <c r="B19" s="74"/>
      <c r="C19" s="75" t="s">
        <v>21</v>
      </c>
      <c r="D19" s="35"/>
      <c r="E19" s="36">
        <f>SUM(E13:E18)</f>
        <v>21338</v>
      </c>
      <c r="F19" s="36">
        <f aca="true" t="shared" si="1" ref="F19:R19">SUM(F13:F16)</f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15764.990000000002</v>
      </c>
      <c r="M19" s="36">
        <f t="shared" si="1"/>
        <v>0</v>
      </c>
      <c r="N19" s="36">
        <f t="shared" si="1"/>
        <v>0</v>
      </c>
      <c r="O19" s="36">
        <f t="shared" si="1"/>
        <v>18</v>
      </c>
      <c r="P19" s="36">
        <f t="shared" si="1"/>
        <v>15782.990000000002</v>
      </c>
      <c r="Q19" s="36">
        <f t="shared" si="1"/>
        <v>15782.990000000002</v>
      </c>
      <c r="R19" s="37">
        <f t="shared" si="1"/>
        <v>0</v>
      </c>
    </row>
    <row r="20" spans="2:18" ht="15.75">
      <c r="B20" s="16" t="s">
        <v>20</v>
      </c>
      <c r="C20" s="17" t="s">
        <v>23</v>
      </c>
      <c r="D20" s="38"/>
      <c r="E20" s="38"/>
      <c r="F20" s="27"/>
      <c r="G20" s="29"/>
      <c r="H20" s="29"/>
      <c r="I20" s="29"/>
      <c r="J20" s="29"/>
      <c r="K20" s="27"/>
      <c r="L20" s="27"/>
      <c r="M20" s="28"/>
      <c r="N20" s="27"/>
      <c r="O20" s="27"/>
      <c r="P20" s="27"/>
      <c r="Q20" s="28"/>
      <c r="R20" s="39"/>
    </row>
    <row r="21" spans="2:18" ht="17.25" customHeight="1">
      <c r="B21" s="102">
        <v>1</v>
      </c>
      <c r="C21" s="103" t="s">
        <v>11</v>
      </c>
      <c r="D21" s="106">
        <v>647633.61</v>
      </c>
      <c r="E21" s="106">
        <v>108050</v>
      </c>
      <c r="F21" s="118">
        <f>58554+16353</f>
        <v>74907</v>
      </c>
      <c r="G21" s="29">
        <v>0</v>
      </c>
      <c r="H21" s="29"/>
      <c r="I21" s="106">
        <f>F21</f>
        <v>74907</v>
      </c>
      <c r="J21" s="29">
        <f>G21+H21</f>
        <v>0</v>
      </c>
      <c r="K21" s="90">
        <f>I21+J21+J22</f>
        <v>364744.4</v>
      </c>
      <c r="L21" s="115">
        <v>382403.97</v>
      </c>
      <c r="M21" s="83">
        <v>3723.46</v>
      </c>
      <c r="N21" s="83"/>
      <c r="O21" s="117">
        <f>3859.73+M21+N21</f>
        <v>7583.1900000000005</v>
      </c>
      <c r="P21" s="94">
        <f>L21+O21</f>
        <v>389987.16</v>
      </c>
      <c r="Q21" s="94"/>
      <c r="R21" s="95">
        <f>K21+Q21-P21</f>
        <v>-25242.75999999995</v>
      </c>
    </row>
    <row r="22" spans="2:18" ht="17.25" customHeight="1">
      <c r="B22" s="102"/>
      <c r="C22" s="105"/>
      <c r="D22" s="108"/>
      <c r="E22" s="108"/>
      <c r="F22" s="118"/>
      <c r="G22" s="46">
        <f>1100+288737.4</f>
        <v>289837.4</v>
      </c>
      <c r="H22" s="46"/>
      <c r="I22" s="108">
        <f>F22</f>
        <v>0</v>
      </c>
      <c r="J22" s="46">
        <f>G22+H22</f>
        <v>289837.4</v>
      </c>
      <c r="K22" s="92"/>
      <c r="L22" s="115"/>
      <c r="M22" s="85"/>
      <c r="N22" s="85"/>
      <c r="O22" s="117"/>
      <c r="P22" s="94"/>
      <c r="Q22" s="94"/>
      <c r="R22" s="95"/>
    </row>
    <row r="23" spans="2:18" ht="17.25" customHeight="1">
      <c r="B23" s="102">
        <v>2</v>
      </c>
      <c r="C23" s="103" t="s">
        <v>12</v>
      </c>
      <c r="D23" s="106">
        <v>148750.17</v>
      </c>
      <c r="E23" s="106">
        <v>31488</v>
      </c>
      <c r="F23" s="118">
        <f>10066.25+3051+4103</f>
        <v>17220.25</v>
      </c>
      <c r="G23" s="29"/>
      <c r="H23" s="29"/>
      <c r="I23" s="106">
        <f>F23+H23</f>
        <v>17220.25</v>
      </c>
      <c r="J23" s="29"/>
      <c r="K23" s="90">
        <f>I23+J23+J24</f>
        <v>67480.34</v>
      </c>
      <c r="L23" s="115">
        <v>99440.69</v>
      </c>
      <c r="M23" s="83">
        <v>1853.44</v>
      </c>
      <c r="N23" s="83"/>
      <c r="O23" s="117">
        <f>1284.73+M23+N23</f>
        <v>3138.17</v>
      </c>
      <c r="P23" s="94">
        <f>L23+O23</f>
        <v>102578.86</v>
      </c>
      <c r="Q23" s="94"/>
      <c r="R23" s="95">
        <f>K23+Q23-P23</f>
        <v>-35098.520000000004</v>
      </c>
    </row>
    <row r="24" spans="2:18" ht="17.25" customHeight="1">
      <c r="B24" s="102"/>
      <c r="C24" s="105"/>
      <c r="D24" s="108"/>
      <c r="E24" s="108"/>
      <c r="F24" s="118"/>
      <c r="G24" s="46">
        <v>50260.09</v>
      </c>
      <c r="H24" s="46"/>
      <c r="I24" s="108"/>
      <c r="J24" s="47">
        <f>G24+H24</f>
        <v>50260.09</v>
      </c>
      <c r="K24" s="92"/>
      <c r="L24" s="115"/>
      <c r="M24" s="85"/>
      <c r="N24" s="85"/>
      <c r="O24" s="117"/>
      <c r="P24" s="94"/>
      <c r="Q24" s="94"/>
      <c r="R24" s="95"/>
    </row>
    <row r="25" spans="2:18" ht="17.25" customHeight="1">
      <c r="B25" s="102">
        <v>3</v>
      </c>
      <c r="C25" s="103" t="s">
        <v>8</v>
      </c>
      <c r="D25" s="106">
        <v>99486</v>
      </c>
      <c r="E25" s="106">
        <v>8126</v>
      </c>
      <c r="F25" s="118"/>
      <c r="G25" s="29">
        <f>9230+19250</f>
        <v>28480</v>
      </c>
      <c r="H25" s="29"/>
      <c r="I25" s="109"/>
      <c r="J25" s="29">
        <f>G25+H25</f>
        <v>28480</v>
      </c>
      <c r="K25" s="112">
        <f>I25+J25+J26</f>
        <v>65441.43</v>
      </c>
      <c r="L25" s="94">
        <v>89822.17</v>
      </c>
      <c r="M25" s="87">
        <v>29.3</v>
      </c>
      <c r="N25" s="87"/>
      <c r="O25" s="117">
        <f>1351.5+M25+N25</f>
        <v>1380.8</v>
      </c>
      <c r="P25" s="94">
        <f>L25+O25</f>
        <v>91202.97</v>
      </c>
      <c r="Q25" s="94">
        <v>36941.73</v>
      </c>
      <c r="R25" s="95">
        <f>11435.08-254.89</f>
        <v>11180.19</v>
      </c>
    </row>
    <row r="26" spans="2:18" ht="17.25" customHeight="1">
      <c r="B26" s="102"/>
      <c r="C26" s="105"/>
      <c r="D26" s="108"/>
      <c r="E26" s="108"/>
      <c r="F26" s="109"/>
      <c r="G26" s="46">
        <v>36961.43</v>
      </c>
      <c r="H26" s="46"/>
      <c r="I26" s="111"/>
      <c r="J26" s="46">
        <f>G26+H26</f>
        <v>36961.43</v>
      </c>
      <c r="K26" s="114"/>
      <c r="L26" s="94"/>
      <c r="M26" s="89"/>
      <c r="N26" s="89"/>
      <c r="O26" s="117"/>
      <c r="P26" s="94"/>
      <c r="Q26" s="94"/>
      <c r="R26" s="95"/>
    </row>
    <row r="27" spans="2:18" ht="13.5" customHeight="1">
      <c r="B27" s="102">
        <v>4</v>
      </c>
      <c r="C27" s="103" t="s">
        <v>6</v>
      </c>
      <c r="D27" s="106">
        <v>138171.4</v>
      </c>
      <c r="E27" s="109">
        <v>27913</v>
      </c>
      <c r="F27" s="64">
        <f>7463.5+6234</f>
        <v>13697.5</v>
      </c>
      <c r="G27" s="66"/>
      <c r="H27" s="29"/>
      <c r="I27" s="65">
        <f>F27+H27</f>
        <v>13697.5</v>
      </c>
      <c r="J27" s="29"/>
      <c r="K27" s="112">
        <f>I27+I29+J28+J30</f>
        <v>78247.51999999999</v>
      </c>
      <c r="L27" s="115">
        <v>80074.23</v>
      </c>
      <c r="M27" s="83">
        <v>1678.91</v>
      </c>
      <c r="N27" s="83"/>
      <c r="O27" s="116">
        <f>458.26+M27+N27</f>
        <v>2137.17</v>
      </c>
      <c r="P27" s="94">
        <f>L27+O27</f>
        <v>82211.4</v>
      </c>
      <c r="Q27" s="94"/>
      <c r="R27" s="95">
        <f>K27+Q27-P27</f>
        <v>-3963.8800000000047</v>
      </c>
    </row>
    <row r="28" spans="2:18" ht="13.5" customHeight="1">
      <c r="B28" s="102"/>
      <c r="C28" s="104"/>
      <c r="D28" s="107"/>
      <c r="E28" s="110"/>
      <c r="F28" s="45">
        <v>0</v>
      </c>
      <c r="G28" s="66">
        <f>3597+6197+7197</f>
        <v>16991</v>
      </c>
      <c r="H28" s="47"/>
      <c r="I28" s="65"/>
      <c r="J28" s="45">
        <f>F28+G28+H28</f>
        <v>16991</v>
      </c>
      <c r="K28" s="113"/>
      <c r="L28" s="115"/>
      <c r="M28" s="84"/>
      <c r="N28" s="84"/>
      <c r="O28" s="116"/>
      <c r="P28" s="94"/>
      <c r="Q28" s="94"/>
      <c r="R28" s="95"/>
    </row>
    <row r="29" spans="2:18" ht="13.5" customHeight="1">
      <c r="B29" s="102"/>
      <c r="C29" s="104"/>
      <c r="D29" s="107"/>
      <c r="E29" s="110"/>
      <c r="F29" s="45">
        <f>16313+7917.42+4866</f>
        <v>29096.42</v>
      </c>
      <c r="G29" s="66"/>
      <c r="H29" s="47"/>
      <c r="I29" s="65">
        <f>F29+H29</f>
        <v>29096.42</v>
      </c>
      <c r="J29" s="47"/>
      <c r="K29" s="113"/>
      <c r="L29" s="115"/>
      <c r="M29" s="84"/>
      <c r="N29" s="84"/>
      <c r="O29" s="116"/>
      <c r="P29" s="94"/>
      <c r="Q29" s="94"/>
      <c r="R29" s="95"/>
    </row>
    <row r="30" spans="2:18" ht="13.5" customHeight="1">
      <c r="B30" s="102"/>
      <c r="C30" s="105"/>
      <c r="D30" s="108"/>
      <c r="E30" s="111"/>
      <c r="F30" s="44"/>
      <c r="G30" s="68">
        <v>18462.6</v>
      </c>
      <c r="H30" s="46"/>
      <c r="I30" s="67"/>
      <c r="J30" s="44">
        <f>F30+G30+H30</f>
        <v>18462.6</v>
      </c>
      <c r="K30" s="114"/>
      <c r="L30" s="115"/>
      <c r="M30" s="85"/>
      <c r="N30" s="85"/>
      <c r="O30" s="116"/>
      <c r="P30" s="94"/>
      <c r="Q30" s="94"/>
      <c r="R30" s="95"/>
    </row>
    <row r="31" spans="2:18" ht="28.5">
      <c r="B31" s="10">
        <v>5</v>
      </c>
      <c r="C31" s="13" t="s">
        <v>16</v>
      </c>
      <c r="D31" s="27">
        <v>36373</v>
      </c>
      <c r="E31" s="27">
        <v>5648</v>
      </c>
      <c r="F31" s="46"/>
      <c r="G31" s="46">
        <v>25965.82</v>
      </c>
      <c r="H31" s="46"/>
      <c r="I31" s="46"/>
      <c r="J31" s="46">
        <f>G31+H31</f>
        <v>25965.82</v>
      </c>
      <c r="K31" s="27">
        <f>I31+J31</f>
        <v>25965.82</v>
      </c>
      <c r="L31" s="27">
        <v>30952.16</v>
      </c>
      <c r="M31" s="27">
        <v>0</v>
      </c>
      <c r="N31" s="27"/>
      <c r="O31" s="49">
        <f>217.01+M31+N31</f>
        <v>217.01</v>
      </c>
      <c r="P31" s="27">
        <f>L31+O31</f>
        <v>31169.17</v>
      </c>
      <c r="Q31" s="28">
        <v>7532.56</v>
      </c>
      <c r="R31" s="57">
        <v>2329.21</v>
      </c>
    </row>
    <row r="32" spans="2:18" ht="28.5">
      <c r="B32" s="10">
        <v>6</v>
      </c>
      <c r="C32" s="13" t="s">
        <v>15</v>
      </c>
      <c r="D32" s="27">
        <v>5022.3</v>
      </c>
      <c r="E32" s="27">
        <v>2000</v>
      </c>
      <c r="F32" s="27"/>
      <c r="G32" s="27"/>
      <c r="H32" s="27"/>
      <c r="I32" s="27"/>
      <c r="J32" s="46">
        <f>G32+H32</f>
        <v>0</v>
      </c>
      <c r="K32" s="27">
        <f>I32+J32</f>
        <v>0</v>
      </c>
      <c r="L32" s="27">
        <v>4651.18</v>
      </c>
      <c r="M32" s="27">
        <v>0</v>
      </c>
      <c r="N32" s="27"/>
      <c r="O32" s="49">
        <f>0+M32+N32</f>
        <v>0</v>
      </c>
      <c r="P32" s="27">
        <f>L32+O32</f>
        <v>4651.18</v>
      </c>
      <c r="Q32" s="28">
        <f>P32</f>
        <v>4651.18</v>
      </c>
      <c r="R32" s="56"/>
    </row>
    <row r="33" spans="2:18" ht="15.75" customHeight="1">
      <c r="B33" s="96">
        <v>7</v>
      </c>
      <c r="C33" s="63" t="s">
        <v>68</v>
      </c>
      <c r="D33" s="27"/>
      <c r="E33" s="29"/>
      <c r="F33" s="29"/>
      <c r="G33" s="27"/>
      <c r="H33" s="27"/>
      <c r="I33" s="29"/>
      <c r="J33" s="29"/>
      <c r="K33" s="29"/>
      <c r="L33" s="29"/>
      <c r="M33" s="29"/>
      <c r="N33" s="29"/>
      <c r="O33" s="78"/>
      <c r="P33" s="27"/>
      <c r="Q33" s="30"/>
      <c r="R33" s="59"/>
    </row>
    <row r="34" spans="2:18" ht="15.75" customHeight="1">
      <c r="B34" s="97"/>
      <c r="C34" s="13" t="s">
        <v>47</v>
      </c>
      <c r="D34" s="27"/>
      <c r="E34" s="87">
        <v>14323</v>
      </c>
      <c r="F34" s="87">
        <f>902.84+835</f>
        <v>1737.8400000000001</v>
      </c>
      <c r="G34" s="87"/>
      <c r="H34" s="87"/>
      <c r="I34" s="87">
        <f>F34</f>
        <v>1737.8400000000001</v>
      </c>
      <c r="J34" s="87">
        <f>G34+H34</f>
        <v>0</v>
      </c>
      <c r="K34" s="87">
        <f>I34+J34</f>
        <v>1737.8400000000001</v>
      </c>
      <c r="L34" s="58">
        <v>764.08</v>
      </c>
      <c r="M34" s="58">
        <v>37.51</v>
      </c>
      <c r="N34" s="58"/>
      <c r="O34" s="79">
        <f>11.94+M34+N34</f>
        <v>49.449999999999996</v>
      </c>
      <c r="P34" s="27">
        <f>L34+O34</f>
        <v>813.5300000000001</v>
      </c>
      <c r="Q34" s="90">
        <f>P34+P35+P36+P37+P38+P39+P40-K34</f>
        <v>11206.963469387754</v>
      </c>
      <c r="R34" s="99"/>
    </row>
    <row r="35" spans="2:18" ht="15.75" customHeight="1">
      <c r="B35" s="97"/>
      <c r="C35" s="13" t="s">
        <v>43</v>
      </c>
      <c r="D35" s="27"/>
      <c r="E35" s="88"/>
      <c r="F35" s="88"/>
      <c r="G35" s="88"/>
      <c r="H35" s="88"/>
      <c r="I35" s="88"/>
      <c r="J35" s="88"/>
      <c r="K35" s="88"/>
      <c r="L35" s="27">
        <v>732.3</v>
      </c>
      <c r="M35" s="29">
        <v>15.82</v>
      </c>
      <c r="N35" s="29"/>
      <c r="O35" s="79">
        <f>12.96+M35+N35</f>
        <v>28.78</v>
      </c>
      <c r="P35" s="27">
        <f aca="true" t="shared" si="2" ref="P35:P51">L35+O35</f>
        <v>761.0799999999999</v>
      </c>
      <c r="Q35" s="91"/>
      <c r="R35" s="100"/>
    </row>
    <row r="36" spans="2:18" ht="15.75" customHeight="1">
      <c r="B36" s="97"/>
      <c r="C36" s="13" t="s">
        <v>44</v>
      </c>
      <c r="D36" s="27"/>
      <c r="E36" s="88"/>
      <c r="F36" s="88"/>
      <c r="G36" s="88"/>
      <c r="H36" s="88"/>
      <c r="I36" s="88"/>
      <c r="J36" s="88"/>
      <c r="K36" s="88"/>
      <c r="L36" s="27">
        <v>125.8</v>
      </c>
      <c r="M36" s="29">
        <v>3.7877551020408164</v>
      </c>
      <c r="N36" s="29"/>
      <c r="O36" s="79">
        <f>2.39+M36+N36</f>
        <v>6.177755102040816</v>
      </c>
      <c r="P36" s="27">
        <f t="shared" si="2"/>
        <v>131.97775510204082</v>
      </c>
      <c r="Q36" s="91"/>
      <c r="R36" s="100"/>
    </row>
    <row r="37" spans="2:18" ht="15.75" customHeight="1">
      <c r="B37" s="97"/>
      <c r="C37" s="13" t="s">
        <v>45</v>
      </c>
      <c r="D37" s="27"/>
      <c r="E37" s="88"/>
      <c r="F37" s="88"/>
      <c r="G37" s="88"/>
      <c r="H37" s="88"/>
      <c r="I37" s="88"/>
      <c r="J37" s="88"/>
      <c r="K37" s="88"/>
      <c r="L37" s="27">
        <v>311.08</v>
      </c>
      <c r="M37" s="29">
        <v>26.8965306122449</v>
      </c>
      <c r="N37" s="29"/>
      <c r="O37" s="79">
        <f>14.33+M37+N37</f>
        <v>41.2265306122449</v>
      </c>
      <c r="P37" s="27">
        <f t="shared" si="2"/>
        <v>352.3065306122449</v>
      </c>
      <c r="Q37" s="91"/>
      <c r="R37" s="100"/>
    </row>
    <row r="38" spans="2:18" ht="15.75" customHeight="1">
      <c r="B38" s="98"/>
      <c r="C38" s="51" t="s">
        <v>67</v>
      </c>
      <c r="D38" s="27"/>
      <c r="E38" s="88"/>
      <c r="F38" s="88"/>
      <c r="G38" s="88"/>
      <c r="H38" s="88"/>
      <c r="I38" s="88"/>
      <c r="J38" s="88"/>
      <c r="K38" s="88"/>
      <c r="L38" s="27">
        <v>10858.56</v>
      </c>
      <c r="M38" s="29">
        <v>9.569183673469388</v>
      </c>
      <c r="N38" s="29"/>
      <c r="O38" s="79">
        <f>7.96+M38+N38</f>
        <v>17.529183673469387</v>
      </c>
      <c r="P38" s="27">
        <f t="shared" si="2"/>
        <v>10876.089183673468</v>
      </c>
      <c r="Q38" s="92"/>
      <c r="R38" s="101"/>
    </row>
    <row r="39" spans="2:18" ht="15.75" customHeight="1">
      <c r="B39" s="71"/>
      <c r="C39" s="70" t="s">
        <v>71</v>
      </c>
      <c r="D39" s="29"/>
      <c r="E39" s="88"/>
      <c r="F39" s="88"/>
      <c r="G39" s="88"/>
      <c r="H39" s="88"/>
      <c r="I39" s="88"/>
      <c r="J39" s="88"/>
      <c r="K39" s="88"/>
      <c r="L39" s="29">
        <v>4.91</v>
      </c>
      <c r="M39" s="29">
        <v>0</v>
      </c>
      <c r="N39" s="29"/>
      <c r="O39" s="79">
        <f>SUM(M39:N39)</f>
        <v>0</v>
      </c>
      <c r="P39" s="27">
        <f t="shared" si="2"/>
        <v>4.91</v>
      </c>
      <c r="Q39" s="77"/>
      <c r="R39" s="72"/>
    </row>
    <row r="40" spans="2:18" ht="15.75" customHeight="1">
      <c r="B40" s="71"/>
      <c r="C40" s="70" t="s">
        <v>70</v>
      </c>
      <c r="D40" s="29"/>
      <c r="E40" s="89"/>
      <c r="F40" s="89"/>
      <c r="G40" s="89"/>
      <c r="H40" s="89"/>
      <c r="I40" s="89"/>
      <c r="J40" s="89"/>
      <c r="K40" s="89"/>
      <c r="L40" s="29">
        <v>4.91</v>
      </c>
      <c r="M40" s="29">
        <v>0</v>
      </c>
      <c r="N40" s="29"/>
      <c r="O40" s="79">
        <f>SUM(M40:N40)</f>
        <v>0</v>
      </c>
      <c r="P40" s="27">
        <f t="shared" si="2"/>
        <v>4.91</v>
      </c>
      <c r="Q40" s="77"/>
      <c r="R40" s="72"/>
    </row>
    <row r="41" spans="2:18" ht="15.75" customHeight="1">
      <c r="B41" s="10">
        <v>8</v>
      </c>
      <c r="C41" s="13" t="s">
        <v>7</v>
      </c>
      <c r="D41" s="27"/>
      <c r="E41" s="27">
        <v>0</v>
      </c>
      <c r="F41" s="27">
        <v>408</v>
      </c>
      <c r="G41" s="27"/>
      <c r="H41" s="27"/>
      <c r="I41" s="27">
        <f>F41</f>
        <v>408</v>
      </c>
      <c r="J41" s="27"/>
      <c r="K41" s="27">
        <f aca="true" t="shared" si="3" ref="K41:K51">I41+J41</f>
        <v>408</v>
      </c>
      <c r="L41" s="27">
        <v>1861.43</v>
      </c>
      <c r="M41" s="29">
        <v>0</v>
      </c>
      <c r="N41" s="29"/>
      <c r="O41" s="79">
        <f>SUM(M41:N41)</f>
        <v>0</v>
      </c>
      <c r="P41" s="27">
        <f t="shared" si="2"/>
        <v>1861.43</v>
      </c>
      <c r="Q41" s="28"/>
      <c r="R41" s="39">
        <f aca="true" t="shared" si="4" ref="R41:R51">K41+Q41-P41</f>
        <v>-1453.43</v>
      </c>
    </row>
    <row r="42" spans="2:18" ht="15.75" customHeight="1">
      <c r="B42" s="10">
        <v>9</v>
      </c>
      <c r="C42" s="13" t="s">
        <v>41</v>
      </c>
      <c r="D42" s="27"/>
      <c r="E42" s="27">
        <v>0</v>
      </c>
      <c r="F42" s="27">
        <v>2000</v>
      </c>
      <c r="G42" s="27"/>
      <c r="H42" s="27"/>
      <c r="I42" s="27">
        <f>F42</f>
        <v>2000</v>
      </c>
      <c r="J42" s="27"/>
      <c r="K42" s="27">
        <f t="shared" si="3"/>
        <v>2000</v>
      </c>
      <c r="L42" s="27">
        <v>2233.52</v>
      </c>
      <c r="M42" s="29">
        <v>0</v>
      </c>
      <c r="N42" s="29"/>
      <c r="O42" s="79">
        <f>SUM(M42:N42)</f>
        <v>0</v>
      </c>
      <c r="P42" s="27">
        <f t="shared" si="2"/>
        <v>2233.52</v>
      </c>
      <c r="Q42" s="28"/>
      <c r="R42" s="39">
        <f t="shared" si="4"/>
        <v>-233.51999999999998</v>
      </c>
    </row>
    <row r="43" spans="2:18" ht="28.5">
      <c r="B43" s="10">
        <v>10</v>
      </c>
      <c r="C43" s="13" t="s">
        <v>14</v>
      </c>
      <c r="D43" s="27">
        <v>270000</v>
      </c>
      <c r="E43" s="27">
        <v>1000</v>
      </c>
      <c r="F43" s="27"/>
      <c r="G43" s="27"/>
      <c r="H43" s="27"/>
      <c r="I43" s="27"/>
      <c r="J43" s="27"/>
      <c r="K43" s="27">
        <f t="shared" si="3"/>
        <v>0</v>
      </c>
      <c r="L43" s="27">
        <v>61.61</v>
      </c>
      <c r="M43" s="29">
        <v>1.4977551020408164</v>
      </c>
      <c r="N43" s="29"/>
      <c r="O43" s="79">
        <f>2.39+M43+N43</f>
        <v>3.8877551020408165</v>
      </c>
      <c r="P43" s="27">
        <f t="shared" si="2"/>
        <v>65.49775510204081</v>
      </c>
      <c r="Q43" s="28"/>
      <c r="R43" s="39">
        <f t="shared" si="4"/>
        <v>-65.49775510204081</v>
      </c>
    </row>
    <row r="44" spans="2:18" ht="15.75">
      <c r="B44" s="10">
        <v>11</v>
      </c>
      <c r="C44" s="22" t="s">
        <v>31</v>
      </c>
      <c r="D44" s="29">
        <v>4698</v>
      </c>
      <c r="E44" s="27">
        <v>789</v>
      </c>
      <c r="F44" s="27"/>
      <c r="G44" s="29">
        <v>2800</v>
      </c>
      <c r="H44" s="29"/>
      <c r="I44" s="29"/>
      <c r="J44" s="46">
        <f>G44+H44</f>
        <v>2800</v>
      </c>
      <c r="K44" s="27">
        <f t="shared" si="3"/>
        <v>2800</v>
      </c>
      <c r="L44" s="29">
        <v>2849.01</v>
      </c>
      <c r="M44" s="29">
        <v>226.54</v>
      </c>
      <c r="N44" s="29"/>
      <c r="O44" s="79">
        <f aca="true" t="shared" si="5" ref="O44:O50">SUM(M44:N44)</f>
        <v>226.54</v>
      </c>
      <c r="P44" s="27">
        <f t="shared" si="2"/>
        <v>3075.55</v>
      </c>
      <c r="Q44" s="30"/>
      <c r="R44" s="39">
        <f t="shared" si="4"/>
        <v>-275.5500000000002</v>
      </c>
    </row>
    <row r="45" spans="2:18" ht="15.75">
      <c r="B45" s="10">
        <v>12</v>
      </c>
      <c r="C45" s="22" t="s">
        <v>32</v>
      </c>
      <c r="D45" s="29">
        <v>1600</v>
      </c>
      <c r="E45" s="27">
        <v>1122</v>
      </c>
      <c r="F45" s="27"/>
      <c r="G45" s="29"/>
      <c r="H45" s="29"/>
      <c r="I45" s="29"/>
      <c r="J45" s="27"/>
      <c r="K45" s="27">
        <f t="shared" si="3"/>
        <v>0</v>
      </c>
      <c r="L45" s="29">
        <v>0</v>
      </c>
      <c r="M45" s="29">
        <v>0</v>
      </c>
      <c r="N45" s="29"/>
      <c r="O45" s="79">
        <f t="shared" si="5"/>
        <v>0</v>
      </c>
      <c r="P45" s="27">
        <f t="shared" si="2"/>
        <v>0</v>
      </c>
      <c r="Q45" s="30"/>
      <c r="R45" s="39">
        <f t="shared" si="4"/>
        <v>0</v>
      </c>
    </row>
    <row r="46" spans="2:18" ht="15.75">
      <c r="B46" s="10">
        <v>13</v>
      </c>
      <c r="C46" s="22" t="s">
        <v>62</v>
      </c>
      <c r="D46" s="29"/>
      <c r="E46" s="27">
        <v>1802</v>
      </c>
      <c r="F46" s="27"/>
      <c r="G46" s="29"/>
      <c r="H46" s="29"/>
      <c r="I46" s="29"/>
      <c r="J46" s="27"/>
      <c r="K46" s="27">
        <f>I46+J46</f>
        <v>0</v>
      </c>
      <c r="L46" s="29">
        <v>0</v>
      </c>
      <c r="M46" s="29">
        <v>0</v>
      </c>
      <c r="N46" s="29"/>
      <c r="O46" s="79">
        <f t="shared" si="5"/>
        <v>0</v>
      </c>
      <c r="P46" s="27">
        <f t="shared" si="2"/>
        <v>0</v>
      </c>
      <c r="Q46" s="30"/>
      <c r="R46" s="39">
        <f>K46+Q46-P46</f>
        <v>0</v>
      </c>
    </row>
    <row r="47" spans="2:18" ht="15.75">
      <c r="B47" s="10">
        <v>14</v>
      </c>
      <c r="C47" s="70" t="s">
        <v>55</v>
      </c>
      <c r="D47" s="29"/>
      <c r="E47" s="29"/>
      <c r="F47" s="27"/>
      <c r="G47" s="29"/>
      <c r="H47" s="29"/>
      <c r="I47" s="29"/>
      <c r="J47" s="46"/>
      <c r="K47" s="27">
        <f t="shared" si="3"/>
        <v>0</v>
      </c>
      <c r="L47" s="29">
        <v>82.5</v>
      </c>
      <c r="M47" s="29">
        <v>0</v>
      </c>
      <c r="N47" s="29"/>
      <c r="O47" s="79">
        <f t="shared" si="5"/>
        <v>0</v>
      </c>
      <c r="P47" s="27">
        <f t="shared" si="2"/>
        <v>82.5</v>
      </c>
      <c r="Q47" s="30"/>
      <c r="R47" s="39">
        <f t="shared" si="4"/>
        <v>-82.5</v>
      </c>
    </row>
    <row r="48" spans="2:18" ht="15.75">
      <c r="B48" s="10">
        <v>15</v>
      </c>
      <c r="C48" s="21" t="s">
        <v>46</v>
      </c>
      <c r="D48" s="69">
        <v>0</v>
      </c>
      <c r="E48" s="90">
        <f>5592+15041</f>
        <v>20633</v>
      </c>
      <c r="F48" s="27"/>
      <c r="G48" s="27"/>
      <c r="H48" s="27"/>
      <c r="I48" s="27"/>
      <c r="J48" s="46"/>
      <c r="K48" s="27">
        <f t="shared" si="3"/>
        <v>0</v>
      </c>
      <c r="L48" s="27">
        <v>4500.51</v>
      </c>
      <c r="M48" s="27">
        <v>0</v>
      </c>
      <c r="N48" s="27"/>
      <c r="O48" s="79">
        <f t="shared" si="5"/>
        <v>0</v>
      </c>
      <c r="P48" s="27">
        <f t="shared" si="2"/>
        <v>4500.51</v>
      </c>
      <c r="Q48" s="28">
        <f>P48</f>
        <v>4500.51</v>
      </c>
      <c r="R48" s="39">
        <f t="shared" si="4"/>
        <v>0</v>
      </c>
    </row>
    <row r="49" spans="2:18" ht="23.25" customHeight="1">
      <c r="B49" s="10">
        <v>16</v>
      </c>
      <c r="C49" s="20" t="s">
        <v>52</v>
      </c>
      <c r="D49" s="69">
        <v>0</v>
      </c>
      <c r="E49" s="91"/>
      <c r="F49" s="27"/>
      <c r="G49" s="29"/>
      <c r="H49" s="29"/>
      <c r="I49" s="29"/>
      <c r="J49" s="29"/>
      <c r="K49" s="27">
        <f t="shared" si="3"/>
        <v>0</v>
      </c>
      <c r="L49" s="29">
        <v>39.5</v>
      </c>
      <c r="M49" s="29">
        <v>0</v>
      </c>
      <c r="N49" s="29"/>
      <c r="O49" s="79">
        <f t="shared" si="5"/>
        <v>0</v>
      </c>
      <c r="P49" s="27">
        <f t="shared" si="2"/>
        <v>39.5</v>
      </c>
      <c r="Q49" s="30"/>
      <c r="R49" s="39">
        <f t="shared" si="4"/>
        <v>-39.5</v>
      </c>
    </row>
    <row r="50" spans="2:18" ht="15.75">
      <c r="B50" s="10">
        <v>17</v>
      </c>
      <c r="C50" s="20" t="s">
        <v>54</v>
      </c>
      <c r="D50" s="69">
        <v>0</v>
      </c>
      <c r="E50" s="91"/>
      <c r="F50" s="27"/>
      <c r="G50" s="29"/>
      <c r="H50" s="29"/>
      <c r="I50" s="29"/>
      <c r="J50" s="29"/>
      <c r="K50" s="27">
        <f t="shared" si="3"/>
        <v>0</v>
      </c>
      <c r="L50" s="29">
        <v>2</v>
      </c>
      <c r="M50" s="29">
        <v>0</v>
      </c>
      <c r="N50" s="29"/>
      <c r="O50" s="79">
        <f t="shared" si="5"/>
        <v>0</v>
      </c>
      <c r="P50" s="27">
        <f t="shared" si="2"/>
        <v>2</v>
      </c>
      <c r="Q50" s="30"/>
      <c r="R50" s="39">
        <f t="shared" si="4"/>
        <v>-2</v>
      </c>
    </row>
    <row r="51" spans="2:18" ht="24.75" customHeight="1">
      <c r="B51" s="10">
        <v>18</v>
      </c>
      <c r="C51" s="20" t="s">
        <v>56</v>
      </c>
      <c r="D51" s="69">
        <v>0</v>
      </c>
      <c r="E51" s="92"/>
      <c r="F51" s="27"/>
      <c r="G51" s="29"/>
      <c r="H51" s="29"/>
      <c r="I51" s="29"/>
      <c r="J51" s="29"/>
      <c r="K51" s="27">
        <f t="shared" si="3"/>
        <v>0</v>
      </c>
      <c r="L51" s="29">
        <v>1528</v>
      </c>
      <c r="M51" s="29">
        <v>0</v>
      </c>
      <c r="N51" s="29"/>
      <c r="O51" s="79">
        <f>1265+M51+N51</f>
        <v>1265</v>
      </c>
      <c r="P51" s="27">
        <f t="shared" si="2"/>
        <v>2793</v>
      </c>
      <c r="Q51" s="30"/>
      <c r="R51" s="39">
        <f t="shared" si="4"/>
        <v>-2793</v>
      </c>
    </row>
    <row r="52" spans="2:18" ht="15.75">
      <c r="B52" s="10"/>
      <c r="C52" s="3" t="s">
        <v>29</v>
      </c>
      <c r="D52" s="49"/>
      <c r="E52" s="49">
        <f aca="true" t="shared" si="6" ref="E52:R52">SUM(E21:E51)</f>
        <v>222894</v>
      </c>
      <c r="F52" s="49">
        <f t="shared" si="6"/>
        <v>139067.00999999998</v>
      </c>
      <c r="G52" s="49">
        <f t="shared" si="6"/>
        <v>469758.33999999997</v>
      </c>
      <c r="H52" s="49">
        <f t="shared" si="6"/>
        <v>0</v>
      </c>
      <c r="I52" s="49">
        <f t="shared" si="6"/>
        <v>139067.00999999998</v>
      </c>
      <c r="J52" s="49">
        <f t="shared" si="6"/>
        <v>469758.33999999997</v>
      </c>
      <c r="K52" s="49">
        <f t="shared" si="6"/>
        <v>608825.3499999999</v>
      </c>
      <c r="L52" s="49">
        <f t="shared" si="6"/>
        <v>713304.1200000002</v>
      </c>
      <c r="M52" s="49">
        <f>SUM(M21:M51)</f>
        <v>7606.731224489796</v>
      </c>
      <c r="N52" s="49">
        <f>SUM(N21:N51)</f>
        <v>0</v>
      </c>
      <c r="O52" s="49">
        <f t="shared" si="6"/>
        <v>16094.931224489797</v>
      </c>
      <c r="P52" s="49">
        <f t="shared" si="6"/>
        <v>729399.0512244902</v>
      </c>
      <c r="Q52" s="49">
        <f t="shared" si="6"/>
        <v>64832.943469387756</v>
      </c>
      <c r="R52" s="50">
        <f t="shared" si="6"/>
        <v>-55740.757755102</v>
      </c>
    </row>
    <row r="53" spans="2:18" ht="16.5" thickBot="1">
      <c r="B53" s="11"/>
      <c r="C53" s="12" t="s">
        <v>30</v>
      </c>
      <c r="D53" s="31"/>
      <c r="E53" s="31">
        <f aca="true" t="shared" si="7" ref="E53:R53">SUM(E19+E52)</f>
        <v>244232</v>
      </c>
      <c r="F53" s="31">
        <f t="shared" si="7"/>
        <v>139067.00999999998</v>
      </c>
      <c r="G53" s="31">
        <f t="shared" si="7"/>
        <v>469758.33999999997</v>
      </c>
      <c r="H53" s="31">
        <f t="shared" si="7"/>
        <v>0</v>
      </c>
      <c r="I53" s="31">
        <f t="shared" si="7"/>
        <v>139067.00999999998</v>
      </c>
      <c r="J53" s="31">
        <f t="shared" si="7"/>
        <v>469758.33999999997</v>
      </c>
      <c r="K53" s="31">
        <f t="shared" si="7"/>
        <v>608825.3499999999</v>
      </c>
      <c r="L53" s="31">
        <f t="shared" si="7"/>
        <v>729069.1100000002</v>
      </c>
      <c r="M53" s="31">
        <f t="shared" si="7"/>
        <v>7606.731224489796</v>
      </c>
      <c r="N53" s="31">
        <f t="shared" si="7"/>
        <v>0</v>
      </c>
      <c r="O53" s="31">
        <f t="shared" si="7"/>
        <v>16112.931224489797</v>
      </c>
      <c r="P53" s="31">
        <f t="shared" si="7"/>
        <v>745182.0412244902</v>
      </c>
      <c r="Q53" s="31">
        <f t="shared" si="7"/>
        <v>80615.93346938776</v>
      </c>
      <c r="R53" s="62">
        <f t="shared" si="7"/>
        <v>-55740.757755102</v>
      </c>
    </row>
    <row r="54" spans="2:18" ht="15.75">
      <c r="B54" s="8"/>
      <c r="C54" s="61"/>
      <c r="D54" s="61"/>
      <c r="E54" s="61"/>
      <c r="F54" s="61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</sheetData>
  <mergeCells count="86">
    <mergeCell ref="O25:O26"/>
    <mergeCell ref="P25:P26"/>
    <mergeCell ref="M25:M26"/>
    <mergeCell ref="N25:N26"/>
    <mergeCell ref="F25:F26"/>
    <mergeCell ref="I25:I26"/>
    <mergeCell ref="K25:K26"/>
    <mergeCell ref="M21:M22"/>
    <mergeCell ref="N21:N22"/>
    <mergeCell ref="M23:M24"/>
    <mergeCell ref="N23:N24"/>
    <mergeCell ref="B1:R1"/>
    <mergeCell ref="B2:R2"/>
    <mergeCell ref="P3:R3"/>
    <mergeCell ref="B4:B10"/>
    <mergeCell ref="C4:C10"/>
    <mergeCell ref="D4:D10"/>
    <mergeCell ref="E4:E10"/>
    <mergeCell ref="F4:K4"/>
    <mergeCell ref="L4:P6"/>
    <mergeCell ref="Q4:Q10"/>
    <mergeCell ref="R4:R9"/>
    <mergeCell ref="F5:G6"/>
    <mergeCell ref="I5:K6"/>
    <mergeCell ref="K7:K9"/>
    <mergeCell ref="L7:L10"/>
    <mergeCell ref="F8:F10"/>
    <mergeCell ref="I8:I10"/>
    <mergeCell ref="M7:O7"/>
    <mergeCell ref="N8:N10"/>
    <mergeCell ref="M8:M10"/>
    <mergeCell ref="B21:B22"/>
    <mergeCell ref="C21:C22"/>
    <mergeCell ref="D21:D22"/>
    <mergeCell ref="E21:E22"/>
    <mergeCell ref="F21:F22"/>
    <mergeCell ref="I21:I22"/>
    <mergeCell ref="K21:K22"/>
    <mergeCell ref="L21:L22"/>
    <mergeCell ref="O21:O22"/>
    <mergeCell ref="P21:P22"/>
    <mergeCell ref="Q21:Q22"/>
    <mergeCell ref="R21:R22"/>
    <mergeCell ref="B23:B24"/>
    <mergeCell ref="C23:C24"/>
    <mergeCell ref="D23:D24"/>
    <mergeCell ref="E23:E24"/>
    <mergeCell ref="F23:F24"/>
    <mergeCell ref="I23:I24"/>
    <mergeCell ref="K23:K24"/>
    <mergeCell ref="L23:L24"/>
    <mergeCell ref="O23:O24"/>
    <mergeCell ref="P23:P24"/>
    <mergeCell ref="Q23:Q24"/>
    <mergeCell ref="R23:R24"/>
    <mergeCell ref="B25:B26"/>
    <mergeCell ref="C25:C26"/>
    <mergeCell ref="D25:D26"/>
    <mergeCell ref="E25:E26"/>
    <mergeCell ref="L25:L26"/>
    <mergeCell ref="Q25:Q26"/>
    <mergeCell ref="R25:R26"/>
    <mergeCell ref="B27:B30"/>
    <mergeCell ref="C27:C30"/>
    <mergeCell ref="D27:D30"/>
    <mergeCell ref="E27:E30"/>
    <mergeCell ref="K27:K30"/>
    <mergeCell ref="L27:L30"/>
    <mergeCell ref="O27:O30"/>
    <mergeCell ref="P27:P30"/>
    <mergeCell ref="Q27:Q30"/>
    <mergeCell ref="R27:R30"/>
    <mergeCell ref="B33:B38"/>
    <mergeCell ref="Q34:Q38"/>
    <mergeCell ref="R34:R38"/>
    <mergeCell ref="J34:J40"/>
    <mergeCell ref="K34:K40"/>
    <mergeCell ref="I34:I40"/>
    <mergeCell ref="M27:M30"/>
    <mergeCell ref="N27:N30"/>
    <mergeCell ref="E34:E40"/>
    <mergeCell ref="F34:F40"/>
    <mergeCell ref="G34:G40"/>
    <mergeCell ref="H34:H40"/>
    <mergeCell ref="E48:E51"/>
    <mergeCell ref="O8:O10"/>
  </mergeCells>
  <printOptions horizontalCentered="1"/>
  <pageMargins left="0" right="0" top="0.17" bottom="0" header="0" footer="0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User</cp:lastModifiedBy>
  <cp:lastPrinted>2015-06-03T12:28:21Z</cp:lastPrinted>
  <dcterms:created xsi:type="dcterms:W3CDTF">1999-07-27T05:51:54Z</dcterms:created>
  <dcterms:modified xsi:type="dcterms:W3CDTF">2015-06-03T12:28:22Z</dcterms:modified>
  <cp:category/>
  <cp:version/>
  <cp:contentType/>
  <cp:contentStatus/>
</cp:coreProperties>
</file>